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Google drive 2\Getaweb\getaweb klanten\iffi\IFFI website\IFFI contact persons at IFFI members\"/>
    </mc:Choice>
  </mc:AlternateContent>
  <xr:revisionPtr revIDLastSave="0" documentId="13_ncr:1_{BB73C9E6-E1AA-447D-A0FD-DF08E937836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0" i="1" l="1"/>
  <c r="E127" i="1"/>
  <c r="E108" i="1"/>
  <c r="E6" i="1"/>
  <c r="E103" i="1"/>
  <c r="E118" i="1"/>
  <c r="E159" i="1"/>
  <c r="E162" i="1"/>
  <c r="E160" i="1"/>
  <c r="E99" i="1"/>
  <c r="E26" i="1"/>
  <c r="E57" i="1"/>
  <c r="E145" i="1"/>
  <c r="E101" i="1"/>
  <c r="E149" i="1"/>
  <c r="E139" i="1"/>
  <c r="E138" i="1"/>
  <c r="E59" i="1"/>
  <c r="E151" i="1"/>
  <c r="E56" i="1"/>
  <c r="E58" i="1"/>
  <c r="E123" i="1"/>
  <c r="E130" i="1"/>
  <c r="E16" i="1"/>
  <c r="E129" i="1"/>
  <c r="E20" i="1"/>
  <c r="E15" i="1"/>
  <c r="E62" i="1"/>
  <c r="E10" i="1"/>
  <c r="E153" i="1"/>
  <c r="E74" i="1"/>
  <c r="E104" i="1"/>
  <c r="E170" i="1"/>
  <c r="E102" i="1"/>
  <c r="E148" i="1"/>
  <c r="E167" i="1"/>
  <c r="E168" i="1"/>
  <c r="E80" i="1"/>
  <c r="E61" i="1"/>
  <c r="E49" i="1"/>
  <c r="E137" i="1"/>
  <c r="E17" i="1"/>
  <c r="E110" i="1"/>
  <c r="E126" i="1"/>
  <c r="E71" i="1"/>
  <c r="E88" i="1"/>
  <c r="E39" i="1"/>
  <c r="E72" i="1"/>
  <c r="E85" i="1"/>
  <c r="E173" i="1"/>
  <c r="E9" i="1"/>
  <c r="E152" i="1"/>
  <c r="E164" i="1"/>
  <c r="E38" i="1"/>
  <c r="E54" i="1"/>
  <c r="E133" i="1"/>
  <c r="E141" i="1"/>
  <c r="E11" i="1"/>
  <c r="E158" i="1"/>
  <c r="E33" i="1"/>
  <c r="E8" i="1"/>
  <c r="E171" i="1"/>
  <c r="E7" i="1"/>
  <c r="E172" i="1"/>
  <c r="E93" i="1"/>
  <c r="E92" i="1"/>
  <c r="E117" i="1"/>
  <c r="E31" i="1"/>
  <c r="E27" i="1"/>
  <c r="E32" i="1"/>
  <c r="E87" i="1"/>
  <c r="E97" i="1"/>
  <c r="E107" i="1"/>
  <c r="E98" i="1"/>
  <c r="E52" i="1"/>
  <c r="E5" i="1"/>
  <c r="E23" i="1"/>
  <c r="E89" i="1"/>
  <c r="E83" i="1"/>
  <c r="E12" i="1"/>
  <c r="E114" i="1"/>
  <c r="E166" i="1"/>
  <c r="E131" i="1"/>
  <c r="E155" i="1"/>
  <c r="E79" i="1"/>
  <c r="E134" i="1"/>
  <c r="E143" i="1"/>
  <c r="E106" i="1"/>
  <c r="E157" i="1"/>
  <c r="E41" i="1"/>
  <c r="E132" i="1"/>
  <c r="E135" i="1"/>
  <c r="E156" i="1"/>
  <c r="E174" i="1"/>
  <c r="E53" i="1"/>
  <c r="E115" i="1"/>
  <c r="E150" i="1"/>
  <c r="E60" i="1"/>
  <c r="E63" i="1"/>
  <c r="E121" i="1"/>
  <c r="E154" i="1"/>
  <c r="E75" i="1"/>
  <c r="E128" i="1"/>
  <c r="E77" i="1"/>
  <c r="E43" i="1"/>
  <c r="E76" i="1"/>
  <c r="E95" i="1"/>
  <c r="E13" i="1"/>
  <c r="E29" i="1"/>
  <c r="E96" i="1"/>
  <c r="E51" i="1"/>
  <c r="E119" i="1"/>
  <c r="E34" i="1"/>
  <c r="E68" i="1"/>
  <c r="E142" i="1"/>
  <c r="E24" i="1"/>
  <c r="E35" i="1"/>
  <c r="E18" i="1"/>
  <c r="E169" i="1"/>
  <c r="E105" i="1"/>
  <c r="E109" i="1"/>
  <c r="E37" i="1"/>
  <c r="E36" i="1"/>
  <c r="E81" i="1"/>
  <c r="E14" i="1"/>
  <c r="E45" i="1"/>
  <c r="E122" i="1"/>
  <c r="E65" i="1"/>
  <c r="E47" i="1"/>
  <c r="E78" i="1"/>
  <c r="E48" i="1"/>
  <c r="E73" i="1"/>
  <c r="E50" i="1"/>
  <c r="E19" i="1"/>
  <c r="E112" i="1"/>
  <c r="E94" i="1"/>
  <c r="E165" i="1"/>
  <c r="E55" i="1"/>
  <c r="E46" i="1"/>
  <c r="E64" i="1"/>
  <c r="E116" i="1"/>
  <c r="E42" i="1"/>
  <c r="E82" i="1"/>
  <c r="E86" i="1"/>
  <c r="E84" i="1"/>
  <c r="E163" i="1"/>
  <c r="E111" i="1"/>
  <c r="E67" i="1"/>
  <c r="E22" i="1"/>
  <c r="E21" i="1"/>
  <c r="E40" i="1"/>
  <c r="E161" i="1"/>
  <c r="E91" i="1"/>
  <c r="E69" i="1"/>
  <c r="E90" i="1"/>
  <c r="E120" i="1"/>
  <c r="E147" i="1"/>
  <c r="E136" i="1"/>
  <c r="E124" i="1"/>
  <c r="E113" i="1"/>
  <c r="E125" i="1"/>
  <c r="E25" i="1"/>
  <c r="E70" i="1"/>
  <c r="E146" i="1"/>
  <c r="E30" i="1"/>
  <c r="E66" i="1"/>
</calcChain>
</file>

<file path=xl/sharedStrings.xml><?xml version="1.0" encoding="utf-8"?>
<sst xmlns="http://schemas.openxmlformats.org/spreadsheetml/2006/main" count="752" uniqueCount="336">
  <si>
    <t>LinkedIn</t>
  </si>
  <si>
    <t>Robert</t>
  </si>
  <si>
    <t>Douwe</t>
  </si>
  <si>
    <t>Thomas</t>
  </si>
  <si>
    <t>Aaltjan</t>
  </si>
  <si>
    <t>Ineke</t>
  </si>
  <si>
    <t>Hugo</t>
  </si>
  <si>
    <t>Carina</t>
  </si>
  <si>
    <t>Erik</t>
  </si>
  <si>
    <t>Marinke</t>
  </si>
  <si>
    <t>Wessel</t>
  </si>
  <si>
    <t>Eric</t>
  </si>
  <si>
    <t>Wendy</t>
  </si>
  <si>
    <t>Marco</t>
  </si>
  <si>
    <t>Enno</t>
  </si>
  <si>
    <t>Emiel</t>
  </si>
  <si>
    <t>Renee</t>
  </si>
  <si>
    <t>Michiel</t>
  </si>
  <si>
    <t>Dio</t>
  </si>
  <si>
    <t>Ruud</t>
  </si>
  <si>
    <t>Domenico</t>
  </si>
  <si>
    <t>Aldwin</t>
  </si>
  <si>
    <t>Jaap</t>
  </si>
  <si>
    <t>Jantine</t>
  </si>
  <si>
    <t>Marie</t>
  </si>
  <si>
    <t>Arno</t>
  </si>
  <si>
    <t>Josien</t>
  </si>
  <si>
    <t>Bram</t>
  </si>
  <si>
    <t>Bernice</t>
  </si>
  <si>
    <t>Thijs</t>
  </si>
  <si>
    <t>Dirk</t>
  </si>
  <si>
    <t>Judith</t>
  </si>
  <si>
    <t>Fokke</t>
  </si>
  <si>
    <t>Simone</t>
  </si>
  <si>
    <t>Saskia</t>
  </si>
  <si>
    <t>Dave</t>
  </si>
  <si>
    <t>Eward</t>
  </si>
  <si>
    <t>Johanne</t>
  </si>
  <si>
    <t>Noa</t>
  </si>
  <si>
    <t>Tijmen</t>
  </si>
  <si>
    <t>Marjoleine</t>
  </si>
  <si>
    <t>Aart</t>
  </si>
  <si>
    <t>Matt</t>
  </si>
  <si>
    <t>Guiseppe</t>
  </si>
  <si>
    <t>Elizabet</t>
  </si>
  <si>
    <t>Wouter</t>
  </si>
  <si>
    <t>John</t>
  </si>
  <si>
    <t>Joost</t>
  </si>
  <si>
    <t>Esme</t>
  </si>
  <si>
    <t>Karlijn</t>
  </si>
  <si>
    <t>Juan</t>
  </si>
  <si>
    <t>Juergen</t>
  </si>
  <si>
    <t>Alfons</t>
  </si>
  <si>
    <t>Stephanie</t>
  </si>
  <si>
    <t>Bas</t>
  </si>
  <si>
    <t>Annemarie</t>
  </si>
  <si>
    <t>Anouk</t>
  </si>
  <si>
    <t>Bert</t>
  </si>
  <si>
    <t>Eelco</t>
  </si>
  <si>
    <t>Jeroen</t>
  </si>
  <si>
    <t>Anita</t>
  </si>
  <si>
    <t>Andrea</t>
  </si>
  <si>
    <t>Pierre</t>
  </si>
  <si>
    <t>Nicolas</t>
  </si>
  <si>
    <t>Jan</t>
  </si>
  <si>
    <t>Raymond</t>
  </si>
  <si>
    <t>Hielke</t>
  </si>
  <si>
    <t>Johannes</t>
  </si>
  <si>
    <t>Malin</t>
  </si>
  <si>
    <t>Femke</t>
  </si>
  <si>
    <t>Ward</t>
  </si>
  <si>
    <t>Marian</t>
  </si>
  <si>
    <t>Axel</t>
  </si>
  <si>
    <t>Jos</t>
  </si>
  <si>
    <t>Bart</t>
  </si>
  <si>
    <t>Rico</t>
  </si>
  <si>
    <t>Hanneke</t>
  </si>
  <si>
    <t>Shenna</t>
  </si>
  <si>
    <t>Chih-Sung</t>
  </si>
  <si>
    <t>Martijn</t>
  </si>
  <si>
    <t>Henry</t>
  </si>
  <si>
    <t>Kristel</t>
  </si>
  <si>
    <t>Laurine</t>
  </si>
  <si>
    <t>Iwona</t>
  </si>
  <si>
    <t>Paul</t>
  </si>
  <si>
    <t>Ewoud</t>
  </si>
  <si>
    <t>Anneli</t>
  </si>
  <si>
    <t>Anko</t>
  </si>
  <si>
    <t>Mirjam</t>
  </si>
  <si>
    <t>Gijs</t>
  </si>
  <si>
    <t>Franck</t>
  </si>
  <si>
    <t>Chuyue</t>
  </si>
  <si>
    <t>Audrey</t>
  </si>
  <si>
    <t>Veerle</t>
  </si>
  <si>
    <t>Daphne</t>
  </si>
  <si>
    <t>Alain</t>
  </si>
  <si>
    <t>Ardie</t>
  </si>
  <si>
    <t>Francine</t>
  </si>
  <si>
    <t>Amber</t>
  </si>
  <si>
    <t>Wijnand</t>
  </si>
  <si>
    <t>Sander</t>
  </si>
  <si>
    <t>Dimitris</t>
  </si>
  <si>
    <t>Tasso</t>
  </si>
  <si>
    <t>Marcel</t>
  </si>
  <si>
    <t>Sytze</t>
  </si>
  <si>
    <t>Charlotte</t>
  </si>
  <si>
    <t>Age</t>
  </si>
  <si>
    <t>David</t>
  </si>
  <si>
    <t>Maria</t>
  </si>
  <si>
    <t>Eglantine</t>
  </si>
  <si>
    <t>Mike</t>
  </si>
  <si>
    <t>Anna</t>
  </si>
  <si>
    <t>Peter</t>
  </si>
  <si>
    <t>Patrick</t>
  </si>
  <si>
    <t>Gerben</t>
  </si>
  <si>
    <t>Elske</t>
  </si>
  <si>
    <t>Joris</t>
  </si>
  <si>
    <t>Pim</t>
  </si>
  <si>
    <t>Patricia</t>
  </si>
  <si>
    <t>Sandor</t>
  </si>
  <si>
    <t>Pieter</t>
  </si>
  <si>
    <t>Rogier</t>
  </si>
  <si>
    <t>Inge</t>
  </si>
  <si>
    <t>Birgit</t>
  </si>
  <si>
    <t>Richard</t>
  </si>
  <si>
    <t>Hoopman</t>
  </si>
  <si>
    <t>Brouwer</t>
  </si>
  <si>
    <t>Stawecki</t>
  </si>
  <si>
    <t>Bouw</t>
  </si>
  <si>
    <t>Ponne</t>
  </si>
  <si>
    <t>Schweitzer</t>
  </si>
  <si>
    <t>Reynierse</t>
  </si>
  <si>
    <t>Lemmers</t>
  </si>
  <si>
    <t>Snel</t>
  </si>
  <si>
    <t>Boerefijn</t>
  </si>
  <si>
    <t>Hornman</t>
  </si>
  <si>
    <t>Peerbooms</t>
  </si>
  <si>
    <t>Vulcano</t>
  </si>
  <si>
    <t>Korevaar</t>
  </si>
  <si>
    <t>Krijgsman</t>
  </si>
  <si>
    <t>Kievit</t>
  </si>
  <si>
    <t>Dobenesque</t>
  </si>
  <si>
    <t>Pouls</t>
  </si>
  <si>
    <t>Hermans</t>
  </si>
  <si>
    <t>Fetter</t>
  </si>
  <si>
    <t>Lippits</t>
  </si>
  <si>
    <t>Gal</t>
  </si>
  <si>
    <t>Ickenroth</t>
  </si>
  <si>
    <t>Frans</t>
  </si>
  <si>
    <t>Jung</t>
  </si>
  <si>
    <t>Hofstede</t>
  </si>
  <si>
    <t>Ros</t>
  </si>
  <si>
    <t>Anneveldt</t>
  </si>
  <si>
    <t>Essers</t>
  </si>
  <si>
    <t>Bartels-Arntz</t>
  </si>
  <si>
    <t>Cutts</t>
  </si>
  <si>
    <t>Onorato</t>
  </si>
  <si>
    <t>Montoro</t>
  </si>
  <si>
    <t>Berendsen</t>
  </si>
  <si>
    <t>Cox</t>
  </si>
  <si>
    <t>Boot</t>
  </si>
  <si>
    <t>Smulders</t>
  </si>
  <si>
    <t>Horrevorts</t>
  </si>
  <si>
    <t>Caballero</t>
  </si>
  <si>
    <t>Gallert</t>
  </si>
  <si>
    <t>Breukelman</t>
  </si>
  <si>
    <t>Bartelds</t>
  </si>
  <si>
    <t>Lodewijk</t>
  </si>
  <si>
    <t>Jongejan</t>
  </si>
  <si>
    <t>Dolman</t>
  </si>
  <si>
    <t>Jorna</t>
  </si>
  <si>
    <t>Roozen</t>
  </si>
  <si>
    <t>Heintz</t>
  </si>
  <si>
    <t>Tazelaar</t>
  </si>
  <si>
    <t>Potkamp</t>
  </si>
  <si>
    <t>Gobbi</t>
  </si>
  <si>
    <t>Viaud</t>
  </si>
  <si>
    <t>Schreuder</t>
  </si>
  <si>
    <t>Schlechtriem</t>
  </si>
  <si>
    <t>Morin</t>
  </si>
  <si>
    <t>Scholtmeijer</t>
  </si>
  <si>
    <t>Verbruggen</t>
  </si>
  <si>
    <t>Schijns</t>
  </si>
  <si>
    <t>Postma</t>
  </si>
  <si>
    <t>Bakker</t>
  </si>
  <si>
    <t>Klerken Jr</t>
  </si>
  <si>
    <t>Lansbergen</t>
  </si>
  <si>
    <t>Bongers</t>
  </si>
  <si>
    <t>Alofs</t>
  </si>
  <si>
    <t>Geurts</t>
  </si>
  <si>
    <t>Ma</t>
  </si>
  <si>
    <t>Muijsers</t>
  </si>
  <si>
    <t>Mighelse</t>
  </si>
  <si>
    <t>Dressing</t>
  </si>
  <si>
    <t>Krol</t>
  </si>
  <si>
    <t>Bruggink</t>
  </si>
  <si>
    <t>Brederveld</t>
  </si>
  <si>
    <t>Pruim</t>
  </si>
  <si>
    <t>Arntz</t>
  </si>
  <si>
    <t>Vos</t>
  </si>
  <si>
    <t>Schmitz</t>
  </si>
  <si>
    <t>Groenendal</t>
  </si>
  <si>
    <t>Wang</t>
  </si>
  <si>
    <t>Toumoulin</t>
  </si>
  <si>
    <t>Baardse</t>
  </si>
  <si>
    <t>Kranenburg</t>
  </si>
  <si>
    <t>Destexhe</t>
  </si>
  <si>
    <t>Sanders</t>
  </si>
  <si>
    <t>Overmeer</t>
  </si>
  <si>
    <t>Segers</t>
  </si>
  <si>
    <t>Fredriks</t>
  </si>
  <si>
    <t>Karefyllakis</t>
  </si>
  <si>
    <t>Skerletidis</t>
  </si>
  <si>
    <t>Wilmink</t>
  </si>
  <si>
    <t>Mollema</t>
  </si>
  <si>
    <t>Witteveen</t>
  </si>
  <si>
    <t>Johson</t>
  </si>
  <si>
    <t>Tzoumaki</t>
  </si>
  <si>
    <t>Badre</t>
  </si>
  <si>
    <t>Breitkreutz</t>
  </si>
  <si>
    <t>Beemsterboer</t>
  </si>
  <si>
    <t>Besten</t>
  </si>
  <si>
    <t>Ruijter</t>
  </si>
  <si>
    <t>Teerink</t>
  </si>
  <si>
    <t>Seveke</t>
  </si>
  <si>
    <t>Surendonk</t>
  </si>
  <si>
    <t>Bouwes</t>
  </si>
  <si>
    <t>Manse</t>
  </si>
  <si>
    <t>Human Capital</t>
  </si>
  <si>
    <t>Young IFFI</t>
  </si>
  <si>
    <t>Markets</t>
  </si>
  <si>
    <t>Operations</t>
  </si>
  <si>
    <t>Geert Jan</t>
  </si>
  <si>
    <t>Hultermans</t>
  </si>
  <si>
    <t>Innovations</t>
  </si>
  <si>
    <t>de</t>
  </si>
  <si>
    <t>van</t>
  </si>
  <si>
    <t>ten</t>
  </si>
  <si>
    <t>ter</t>
  </si>
  <si>
    <t>van de</t>
  </si>
  <si>
    <t>van der</t>
  </si>
  <si>
    <t>van 't</t>
  </si>
  <si>
    <t>Groote</t>
  </si>
  <si>
    <t>Jong</t>
  </si>
  <si>
    <t>Ruiter</t>
  </si>
  <si>
    <t>Vegt</t>
  </si>
  <si>
    <t>Vries</t>
  </si>
  <si>
    <t>Wit</t>
  </si>
  <si>
    <t>Have</t>
  </si>
  <si>
    <t>Keurs</t>
  </si>
  <si>
    <t>Belleghem</t>
  </si>
  <si>
    <t>Dalen</t>
  </si>
  <si>
    <t>Water</t>
  </si>
  <si>
    <t>Werken</t>
  </si>
  <si>
    <t>Bom</t>
  </si>
  <si>
    <t>Hagen</t>
  </si>
  <si>
    <t>Heijden</t>
  </si>
  <si>
    <t>Hout</t>
  </si>
  <si>
    <t>Kaaij</t>
  </si>
  <si>
    <t>Linden</t>
  </si>
  <si>
    <t>Schaaf</t>
  </si>
  <si>
    <t>Voort</t>
  </si>
  <si>
    <t>Zanden-Sins</t>
  </si>
  <si>
    <t>Dijk</t>
  </si>
  <si>
    <t>Dijken</t>
  </si>
  <si>
    <t>Hasselt</t>
  </si>
  <si>
    <t>Heck</t>
  </si>
  <si>
    <t>Lankveld</t>
  </si>
  <si>
    <t>Mil</t>
  </si>
  <si>
    <t>Mulligen</t>
  </si>
  <si>
    <t>Peij</t>
  </si>
  <si>
    <t>Schaik</t>
  </si>
  <si>
    <t>Soest</t>
  </si>
  <si>
    <t>Stekelenburg</t>
  </si>
  <si>
    <t>Stempvoort</t>
  </si>
  <si>
    <t>Hul</t>
  </si>
  <si>
    <t>Wieringen</t>
  </si>
  <si>
    <t>Zon</t>
  </si>
  <si>
    <t>Berg</t>
  </si>
  <si>
    <t>Royal Buisman</t>
  </si>
  <si>
    <t>Bunge Loders Croklaan</t>
  </si>
  <si>
    <t>Buteressence</t>
  </si>
  <si>
    <t>Cargill</t>
  </si>
  <si>
    <t>Corbion</t>
  </si>
  <si>
    <t>Cosun</t>
  </si>
  <si>
    <t>DSM</t>
  </si>
  <si>
    <t>Euroma</t>
  </si>
  <si>
    <t>FrieslandCampina</t>
  </si>
  <si>
    <t>Griffith</t>
  </si>
  <si>
    <t>Interfood</t>
  </si>
  <si>
    <t>Jellice</t>
  </si>
  <si>
    <t>Emilio James</t>
  </si>
  <si>
    <t>Ramirez</t>
  </si>
  <si>
    <t>German Perez</t>
  </si>
  <si>
    <t>Lopez</t>
  </si>
  <si>
    <t>Royal Koopmans</t>
  </si>
  <si>
    <t>Jildou</t>
  </si>
  <si>
    <t>Kerry</t>
  </si>
  <si>
    <t>Limagrain</t>
  </si>
  <si>
    <t>Polak</t>
  </si>
  <si>
    <t>Ruitenberg</t>
  </si>
  <si>
    <t>Scelta Inside</t>
  </si>
  <si>
    <t>Yama Products</t>
  </si>
  <si>
    <t>Exter</t>
  </si>
  <si>
    <t>Jan Willem</t>
  </si>
  <si>
    <t>Ypma</t>
  </si>
  <si>
    <t>Novosana</t>
  </si>
  <si>
    <t>Bert Jan</t>
  </si>
  <si>
    <t>Bruning</t>
  </si>
  <si>
    <t>Nedmag</t>
  </si>
  <si>
    <t>Willem Jan</t>
  </si>
  <si>
    <t>Abel Jan</t>
  </si>
  <si>
    <t>Smit</t>
  </si>
  <si>
    <t>ENS International</t>
  </si>
  <si>
    <t>ADM</t>
  </si>
  <si>
    <t>Van Ballegooijen Foods</t>
  </si>
  <si>
    <t>Time Travelling Milkman</t>
  </si>
  <si>
    <t>PeelPioniers</t>
  </si>
  <si>
    <t>Kalsec</t>
  </si>
  <si>
    <t>Vreugdenhil</t>
  </si>
  <si>
    <t>Gerrit Jan</t>
  </si>
  <si>
    <t>Doehler</t>
  </si>
  <si>
    <t>Burg Group</t>
  </si>
  <si>
    <t>Noblesse</t>
  </si>
  <si>
    <t>Jan Arne</t>
  </si>
  <si>
    <t>First Name</t>
  </si>
  <si>
    <t>Last Name</t>
  </si>
  <si>
    <t>Company</t>
  </si>
  <si>
    <t>Department</t>
  </si>
  <si>
    <t xml:space="preserve">Last update: </t>
  </si>
  <si>
    <t>IFFI  |  Contact persons at IFFI members</t>
  </si>
  <si>
    <t>Committee members</t>
  </si>
  <si>
    <t>Commerce</t>
  </si>
  <si>
    <t>Executive Council Member</t>
  </si>
  <si>
    <t>Innovation</t>
  </si>
  <si>
    <t>Prefix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</si>
</sst>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1"/>
      <color theme="1"/>
      <name val="Calibri"/>
      <family val="2"/>
      <scheme val="minor"/>
    </font>
    <font>
      <u/>
      <sz val="11"/>
      <color theme="10"/>
      <name val="Calibri"/>
      <family val="2"/>
      <scheme val="minor"/>
    </font>
    <font>
      <u/>
      <sz val="11"/>
      <color rgb="FFC00000"/>
      <name val="Calibri"/>
      <family val="2"/>
      <scheme val="minor"/>
    </font>
    <font>
      <b/>
      <sz val="14"/>
      <color theme="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3">
    <border>
      <left/>
      <right/>
      <top/>
      <bottom/>
      <diagonal/>
    </border>
    <border>
      <left style="dashed">
        <color auto="1"/>
      </left>
      <right style="dashed">
        <color auto="1"/>
      </right>
      <top style="dashed">
        <color auto="1"/>
      </top>
      <bottom style="dashed">
        <color auto="1"/>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9">
    <xf numFmtId="0" fontId="0" fillId="0" borderId="0" xfId="0"/>
    <xf numFmtId="0" fontId="4" fillId="3" borderId="0" xfId="0" applyFont="1" applyFill="1"/>
    <xf numFmtId="0" fontId="0" fillId="3" borderId="0" xfId="0" applyFill="1"/>
    <xf numFmtId="0" fontId="1" fillId="2" borderId="2" xfId="0" applyFont="1" applyFill="1" applyBorder="1" applyAlignment="1">
      <alignment horizontal="left" vertical="top"/>
    </xf>
    <xf numFmtId="0" fontId="0" fillId="0" borderId="1" xfId="0" applyBorder="1"/>
    <xf numFmtId="0" fontId="3" fillId="0" borderId="1" xfId="0" applyFont="1" applyBorder="1"/>
    <xf numFmtId="0" fontId="3" fillId="0" borderId="1" xfId="1" applyFont="1" applyBorder="1"/>
    <xf numFmtId="0" fontId="1" fillId="3" borderId="0" xfId="0" applyFont="1" applyFill="1" applyAlignment="1">
      <alignment horizontal="right"/>
    </xf>
    <xf numFmtId="164" fontId="1" fillId="3" borderId="0" xfId="0" applyNumberFormat="1" applyFont="1" applyFill="1" applyAlignment="1">
      <alignment horizontal="left"/>
    </xf>
  </cellXfs>
  <cellStyles count="2">
    <cellStyle name="Hyperlink" xfId="1" builtinId="8"/>
    <cellStyle name="Standaard" xfId="0" builtinId="0"/>
  </cellStyles>
  <dxfs count="10">
    <dxf>
      <border diagonalUp="0" diagonalDown="0">
        <left style="dashed">
          <color auto="1"/>
        </left>
        <right style="dashed">
          <color auto="1"/>
        </right>
        <top style="dashed">
          <color auto="1"/>
        </top>
        <bottom style="dashed">
          <color auto="1"/>
        </bottom>
        <vertical style="dashed">
          <color auto="1"/>
        </vertical>
        <horizontal style="dashed">
          <color auto="1"/>
        </horizontal>
      </border>
    </dxf>
    <dxf>
      <border diagonalUp="0" diagonalDown="0">
        <left style="dashed">
          <color auto="1"/>
        </left>
        <right style="dashed">
          <color auto="1"/>
        </right>
        <top style="dashed">
          <color auto="1"/>
        </top>
        <bottom style="dashed">
          <color auto="1"/>
        </bottom>
        <vertical style="dashed">
          <color auto="1"/>
        </vertical>
        <horizontal style="dashed">
          <color auto="1"/>
        </horizontal>
      </border>
    </dxf>
    <dxf>
      <border diagonalUp="0" diagonalDown="0">
        <left style="dashed">
          <color auto="1"/>
        </left>
        <right style="dashed">
          <color auto="1"/>
        </right>
        <top style="dashed">
          <color auto="1"/>
        </top>
        <bottom style="dashed">
          <color auto="1"/>
        </bottom>
        <vertical style="dashed">
          <color auto="1"/>
        </vertical>
        <horizontal style="dashed">
          <color auto="1"/>
        </horizontal>
      </border>
    </dxf>
    <dxf>
      <font>
        <strike val="0"/>
        <outline val="0"/>
        <shadow val="0"/>
        <u/>
        <vertAlign val="baseline"/>
        <sz val="11"/>
        <color rgb="FFC00000"/>
        <name val="Calibri"/>
        <family val="2"/>
        <scheme val="minor"/>
      </font>
      <border diagonalUp="0" diagonalDown="0">
        <left style="dashed">
          <color auto="1"/>
        </left>
        <right style="dashed">
          <color auto="1"/>
        </right>
        <top style="dashed">
          <color auto="1"/>
        </top>
        <bottom style="dashed">
          <color auto="1"/>
        </bottom>
        <vertical style="dashed">
          <color auto="1"/>
        </vertical>
        <horizontal style="dashed">
          <color auto="1"/>
        </horizontal>
      </border>
    </dxf>
    <dxf>
      <border diagonalUp="0" diagonalDown="0">
        <left style="dashed">
          <color auto="1"/>
        </left>
        <right style="dashed">
          <color auto="1"/>
        </right>
        <top style="dashed">
          <color auto="1"/>
        </top>
        <bottom style="dashed">
          <color auto="1"/>
        </bottom>
        <vertical style="dashed">
          <color auto="1"/>
        </vertical>
        <horizontal style="dashed">
          <color auto="1"/>
        </horizontal>
      </border>
    </dxf>
    <dxf>
      <border diagonalUp="0" diagonalDown="0">
        <left style="dashed">
          <color auto="1"/>
        </left>
        <right style="dashed">
          <color auto="1"/>
        </right>
        <top style="dashed">
          <color auto="1"/>
        </top>
        <bottom style="dashed">
          <color auto="1"/>
        </bottom>
        <vertical style="dashed">
          <color auto="1"/>
        </vertical>
        <horizontal style="dashed">
          <color auto="1"/>
        </horizontal>
      </border>
    </dxf>
    <dxf>
      <border diagonalUp="0" diagonalDown="0">
        <left style="dashed">
          <color auto="1"/>
        </left>
        <right style="dashed">
          <color auto="1"/>
        </right>
        <top style="dashed">
          <color auto="1"/>
        </top>
        <bottom style="dashed">
          <color auto="1"/>
        </bottom>
        <vertical style="dashed">
          <color auto="1"/>
        </vertical>
        <horizontal style="dashed">
          <color auto="1"/>
        </horizontal>
      </border>
    </dxf>
    <dxf>
      <border outline="0">
        <top style="thin">
          <color auto="1"/>
        </top>
      </border>
    </dxf>
    <dxf>
      <border outline="0">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rgb="FFC00000"/>
        </patternFill>
      </fill>
      <alignment horizontal="left" vertical="top"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371475</xdr:colOff>
      <xdr:row>175</xdr:row>
      <xdr:rowOff>0</xdr:rowOff>
    </xdr:from>
    <xdr:to>
      <xdr:col>8</xdr:col>
      <xdr:colOff>0</xdr:colOff>
      <xdr:row>180</xdr:row>
      <xdr:rowOff>180975</xdr:rowOff>
    </xdr:to>
    <xdr:sp macro="" textlink="">
      <xdr:nvSpPr>
        <xdr:cNvPr id="2" name="Tekstvak 1">
          <a:extLst>
            <a:ext uri="{FF2B5EF4-FFF2-40B4-BE49-F238E27FC236}">
              <a16:creationId xmlns:a16="http://schemas.microsoft.com/office/drawing/2014/main" id="{B27ED4B4-4319-76C6-D272-1B4CA6DFA841}"/>
            </a:ext>
          </a:extLst>
        </xdr:cNvPr>
        <xdr:cNvSpPr txBox="1"/>
      </xdr:nvSpPr>
      <xdr:spPr>
        <a:xfrm>
          <a:off x="371475" y="33337500"/>
          <a:ext cx="7820025" cy="1133475"/>
        </a:xfrm>
        <a:prstGeom prst="rect">
          <a:avLst/>
        </a:prstGeom>
        <a:solidFill>
          <a:schemeClr val="lt1"/>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t>These are instructions for using the Excel file containing IFFI Contact Persons for IFFI members: </a:t>
          </a:r>
          <a:r>
            <a:rPr lang="nl-NL" sz="1050"/>
            <a:t>The list is regularly updated by IFFI staff. We recommend regularly downloading the update via MyIFFI. The list can be sorted and filtered by clicking the down arrows in the column headers. You can do this for all columns. Here you can specify the sorting method: from A to Z or vice versa. You can also filter the values ​​you want to see by clicking the value you want to filter by. For example, you can only see contact persons from companies affiliated with the human capital department. To do this, only click the relevant department; other departments need not be clicked. You can also sort and filter by the commissions in which someone participates.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96883E-5C63-45BB-8D1E-1FE33B9D9399}" name="Tabel2" displayName="Tabel2" ref="B4:H174" totalsRowShown="0" headerRowDxfId="9" headerRowBorderDxfId="8" tableBorderDxfId="7">
  <autoFilter ref="B4:H174" xr:uid="{3396883E-5C63-45BB-8D1E-1FE33B9D9399}"/>
  <sortState xmlns:xlrd2="http://schemas.microsoft.com/office/spreadsheetml/2017/richdata2" ref="B5:H174">
    <sortCondition ref="D4:D174"/>
  </sortState>
  <tableColumns count="7">
    <tableColumn id="1" xr3:uid="{E4579DC3-E452-48CE-A81E-BAD05B9AA1CA}" name="First Name" dataDxfId="6"/>
    <tableColumn id="6" xr3:uid="{D16D9979-17D7-4F2D-8F98-4120663B0F61}" name="Prefix" dataDxfId="5"/>
    <tableColumn id="2" xr3:uid="{43D1382E-192F-457D-9CB8-FB3A69936601}" name="Last Name" dataDxfId="4"/>
    <tableColumn id="3" xr3:uid="{B5DBB70F-7131-45C0-B9A4-B8661FCDBD25}" name="LinkedIn" dataDxfId="3"/>
    <tableColumn id="7" xr3:uid="{12C16552-D687-45A3-9EE7-D70AC7AD7F18}" name="Company" dataDxfId="2"/>
    <tableColumn id="4" xr3:uid="{481F8981-4DBC-4D24-BCBB-AEF6C2581630}" name="Department" dataDxfId="1"/>
    <tableColumn id="5" xr3:uid="{6C73ABFF-1ACC-4851-B3DD-6D0A301CC9C9}" name="Committee members" dataDxfId="0"/>
  </tableColumns>
  <tableStyleInfo name="TableStyleMedium2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01"/>
  <sheetViews>
    <sheetView tabSelected="1" topLeftCell="A148" zoomScaleNormal="100" workbookViewId="0">
      <selection activeCell="C5" sqref="C5"/>
    </sheetView>
  </sheetViews>
  <sheetFormatPr defaultRowHeight="15" x14ac:dyDescent="0.25"/>
  <cols>
    <col min="1" max="1" width="5.7109375" style="2" customWidth="1"/>
    <col min="2" max="2" width="16.7109375" customWidth="1"/>
    <col min="3" max="3" width="8.5703125" bestFit="1" customWidth="1"/>
    <col min="4" max="4" width="19.140625" bestFit="1" customWidth="1"/>
    <col min="5" max="5" width="13.140625" bestFit="1" customWidth="1"/>
    <col min="6" max="6" width="21.42578125" bestFit="1" customWidth="1"/>
    <col min="7" max="7" width="25" bestFit="1" customWidth="1"/>
    <col min="8" max="8" width="22.42578125" bestFit="1" customWidth="1"/>
    <col min="9" max="28" width="9.140625" style="2"/>
  </cols>
  <sheetData>
    <row r="1" spans="2:8" s="2" customFormat="1" x14ac:dyDescent="0.25"/>
    <row r="2" spans="2:8" ht="18.75" x14ac:dyDescent="0.3">
      <c r="B2" s="1" t="s">
        <v>330</v>
      </c>
      <c r="C2" s="2"/>
      <c r="D2" s="2"/>
      <c r="E2" s="2"/>
      <c r="F2" s="2"/>
      <c r="G2" s="7" t="s">
        <v>329</v>
      </c>
      <c r="H2" s="8">
        <v>45902</v>
      </c>
    </row>
    <row r="3" spans="2:8" ht="11.25" customHeight="1" x14ac:dyDescent="0.25">
      <c r="B3" s="2"/>
      <c r="C3" s="2"/>
      <c r="D3" s="2"/>
      <c r="E3" s="2"/>
      <c r="F3" s="2"/>
      <c r="G3" s="2"/>
      <c r="H3" s="2"/>
    </row>
    <row r="4" spans="2:8" x14ac:dyDescent="0.25">
      <c r="B4" s="3" t="s">
        <v>325</v>
      </c>
      <c r="C4" s="3" t="s">
        <v>335</v>
      </c>
      <c r="D4" s="3" t="s">
        <v>326</v>
      </c>
      <c r="E4" s="3" t="s">
        <v>0</v>
      </c>
      <c r="F4" s="3" t="s">
        <v>327</v>
      </c>
      <c r="G4" s="3" t="s">
        <v>328</v>
      </c>
      <c r="H4" s="3" t="s">
        <v>331</v>
      </c>
    </row>
    <row r="5" spans="2:8" x14ac:dyDescent="0.25">
      <c r="B5" s="4" t="s">
        <v>76</v>
      </c>
      <c r="C5" s="4"/>
      <c r="D5" s="4" t="s">
        <v>188</v>
      </c>
      <c r="E5" s="5" t="str">
        <f>HYPERLINK("https://www.linkedin.com/in/hannekealofs/", "LinkedIn")</f>
        <v>LinkedIn</v>
      </c>
      <c r="F5" s="4" t="s">
        <v>301</v>
      </c>
      <c r="G5" s="4" t="s">
        <v>228</v>
      </c>
      <c r="H5" s="4"/>
    </row>
    <row r="6" spans="2:8" x14ac:dyDescent="0.25">
      <c r="B6" s="4" t="s">
        <v>38</v>
      </c>
      <c r="C6" s="4"/>
      <c r="D6" s="4" t="s">
        <v>152</v>
      </c>
      <c r="E6" s="6" t="str">
        <f>HYPERLINK("https://www.linkedin.com/in/noa-anneveldt/", "LinkedIn")</f>
        <v>LinkedIn</v>
      </c>
      <c r="F6" s="4" t="s">
        <v>286</v>
      </c>
      <c r="G6" s="4" t="s">
        <v>229</v>
      </c>
      <c r="H6" s="4"/>
    </row>
    <row r="7" spans="2:8" x14ac:dyDescent="0.25">
      <c r="B7" s="4" t="s">
        <v>54</v>
      </c>
      <c r="C7" s="4"/>
      <c r="D7" s="4" t="s">
        <v>198</v>
      </c>
      <c r="E7" s="5" t="str">
        <f>HYPERLINK("https://www.linkedin.com/in/bas-arntz-46137a1/", "LinkedIn")</f>
        <v>LinkedIn</v>
      </c>
      <c r="F7" s="4" t="s">
        <v>306</v>
      </c>
      <c r="G7" s="4" t="s">
        <v>334</v>
      </c>
      <c r="H7" s="4"/>
    </row>
    <row r="8" spans="2:8" x14ac:dyDescent="0.25">
      <c r="B8" s="4" t="s">
        <v>54</v>
      </c>
      <c r="C8" s="4"/>
      <c r="D8" s="4" t="s">
        <v>198</v>
      </c>
      <c r="E8" s="5" t="str">
        <f>HYPERLINK("https://www.linkedin.com/in/bas-arntz-46137a1/", "LinkedIn")</f>
        <v>LinkedIn</v>
      </c>
      <c r="F8" s="4" t="s">
        <v>306</v>
      </c>
      <c r="G8" s="4" t="s">
        <v>231</v>
      </c>
      <c r="H8" s="4"/>
    </row>
    <row r="9" spans="2:8" x14ac:dyDescent="0.25">
      <c r="B9" s="4" t="s">
        <v>84</v>
      </c>
      <c r="C9" s="4"/>
      <c r="D9" s="4" t="s">
        <v>204</v>
      </c>
      <c r="E9" s="5" t="str">
        <f>HYPERLINK("https://www.linkedin.com/in/paulbaardse/", "LinkedIn")</f>
        <v>LinkedIn</v>
      </c>
      <c r="F9" s="4" t="s">
        <v>313</v>
      </c>
      <c r="G9" s="4" t="s">
        <v>231</v>
      </c>
      <c r="H9" s="4"/>
    </row>
    <row r="10" spans="2:8" x14ac:dyDescent="0.25">
      <c r="B10" s="4" t="s">
        <v>109</v>
      </c>
      <c r="C10" s="4"/>
      <c r="D10" s="4" t="s">
        <v>218</v>
      </c>
      <c r="E10" s="5" t="str">
        <f>HYPERLINK("https://www.linkedin.com/in/eglantine-badre-4333926/", "LinkedIn")</f>
        <v>LinkedIn</v>
      </c>
      <c r="F10" s="4" t="s">
        <v>318</v>
      </c>
      <c r="G10" s="4" t="s">
        <v>332</v>
      </c>
      <c r="H10" s="4"/>
    </row>
    <row r="11" spans="2:8" x14ac:dyDescent="0.25">
      <c r="B11" s="4" t="s">
        <v>310</v>
      </c>
      <c r="C11" s="4"/>
      <c r="D11" s="4" t="s">
        <v>184</v>
      </c>
      <c r="E11" s="5" t="str">
        <f>HYPERLINK("https://www.linkedin.com/in/willem-jan-bakker-4a780a8/", "LinkedIn")</f>
        <v>LinkedIn</v>
      </c>
      <c r="F11" s="4" t="s">
        <v>309</v>
      </c>
      <c r="G11" s="4" t="s">
        <v>332</v>
      </c>
      <c r="H11" s="4"/>
    </row>
    <row r="12" spans="2:8" x14ac:dyDescent="0.25">
      <c r="B12" s="4" t="s">
        <v>74</v>
      </c>
      <c r="C12" s="4"/>
      <c r="D12" s="4" t="s">
        <v>184</v>
      </c>
      <c r="E12" s="5" t="str">
        <f>HYPERLINK("https://www.linkedin.com/in/bakkerbart/", "LinkedIn")</f>
        <v>LinkedIn</v>
      </c>
      <c r="F12" s="4" t="s">
        <v>301</v>
      </c>
      <c r="G12" s="4" t="s">
        <v>333</v>
      </c>
      <c r="H12" s="4"/>
    </row>
    <row r="13" spans="2:8" x14ac:dyDescent="0.25">
      <c r="B13" s="4" t="s">
        <v>45</v>
      </c>
      <c r="C13" s="4"/>
      <c r="D13" s="4" t="s">
        <v>166</v>
      </c>
      <c r="E13" s="5" t="str">
        <f>HYPERLINK("https://www.linkedin.com/in/wouter-bartelds-2659b8178/", "LinkedIn")</f>
        <v>LinkedIn</v>
      </c>
      <c r="F13" s="4" t="s">
        <v>290</v>
      </c>
      <c r="G13" s="4" t="s">
        <v>229</v>
      </c>
      <c r="H13" s="4"/>
    </row>
    <row r="14" spans="2:8" x14ac:dyDescent="0.25">
      <c r="B14" s="4" t="s">
        <v>40</v>
      </c>
      <c r="C14" s="4"/>
      <c r="D14" s="4" t="s">
        <v>154</v>
      </c>
      <c r="E14" s="5" t="str">
        <f>HYPERLINK("https://www.linkedin.com/in/marjoleine-bartels-arntz-4a461232/", "LinkedIn")</f>
        <v>LinkedIn</v>
      </c>
      <c r="F14" s="4" t="s">
        <v>287</v>
      </c>
      <c r="G14" s="4" t="s">
        <v>334</v>
      </c>
      <c r="H14" s="4"/>
    </row>
    <row r="15" spans="2:8" x14ac:dyDescent="0.25">
      <c r="B15" s="4" t="s">
        <v>112</v>
      </c>
      <c r="C15" s="4"/>
      <c r="D15" s="4" t="s">
        <v>220</v>
      </c>
      <c r="E15" s="5" t="str">
        <f>HYPERLINK("https://www.linkedin.com/in/peter-beemsterboer-9456883/", "LinkedIn")</f>
        <v>LinkedIn</v>
      </c>
      <c r="F15" s="4" t="s">
        <v>319</v>
      </c>
      <c r="G15" s="4" t="s">
        <v>333</v>
      </c>
      <c r="H15" s="4"/>
    </row>
    <row r="16" spans="2:8" x14ac:dyDescent="0.25">
      <c r="B16" s="4" t="s">
        <v>112</v>
      </c>
      <c r="C16" s="4"/>
      <c r="D16" s="4" t="s">
        <v>220</v>
      </c>
      <c r="E16" s="5" t="str">
        <f>HYPERLINK("https://www.linkedin.com/in/peter-beemsterboer-9456883/", "LinkedIn")</f>
        <v>LinkedIn</v>
      </c>
      <c r="F16" s="4" t="s">
        <v>319</v>
      </c>
      <c r="G16" s="4" t="s">
        <v>231</v>
      </c>
      <c r="H16" s="4"/>
    </row>
    <row r="17" spans="2:8" x14ac:dyDescent="0.25">
      <c r="B17" s="4" t="s">
        <v>74</v>
      </c>
      <c r="C17" s="4" t="s">
        <v>236</v>
      </c>
      <c r="D17" s="4" t="s">
        <v>250</v>
      </c>
      <c r="E17" s="5" t="str">
        <f>HYPERLINK("https://www.linkedin.com/in/bart-van-belleghem-065baa6/", "LinkedIn")</f>
        <v>LinkedIn</v>
      </c>
      <c r="F17" s="4" t="s">
        <v>315</v>
      </c>
      <c r="G17" s="4" t="s">
        <v>333</v>
      </c>
      <c r="H17" s="4"/>
    </row>
    <row r="18" spans="2:8" x14ac:dyDescent="0.25">
      <c r="B18" s="4" t="s">
        <v>45</v>
      </c>
      <c r="C18" s="4"/>
      <c r="D18" s="4" t="s">
        <v>158</v>
      </c>
      <c r="E18" s="5" t="str">
        <f>HYPERLINK("https://www.linkedin.com/in/wrberendsen/", "LinkedIn")</f>
        <v>LinkedIn</v>
      </c>
      <c r="F18" s="4" t="s">
        <v>289</v>
      </c>
      <c r="G18" s="4" t="s">
        <v>334</v>
      </c>
      <c r="H18" s="4" t="s">
        <v>234</v>
      </c>
    </row>
    <row r="19" spans="2:8" x14ac:dyDescent="0.25">
      <c r="B19" s="4" t="s">
        <v>32</v>
      </c>
      <c r="C19" s="4" t="s">
        <v>240</v>
      </c>
      <c r="D19" s="4" t="s">
        <v>278</v>
      </c>
      <c r="E19" s="5" t="str">
        <f>HYPERLINK("https://www.linkedin.com/in/fokke-van-den-berg-a424272/", "LinkedIn")</f>
        <v>LinkedIn</v>
      </c>
      <c r="F19" s="4" t="s">
        <v>285</v>
      </c>
      <c r="G19" s="4" t="s">
        <v>332</v>
      </c>
      <c r="H19" s="4"/>
    </row>
    <row r="20" spans="2:8" x14ac:dyDescent="0.25">
      <c r="B20" s="4" t="s">
        <v>113</v>
      </c>
      <c r="C20" s="4"/>
      <c r="D20" s="4" t="s">
        <v>221</v>
      </c>
      <c r="E20" s="5" t="str">
        <f>HYPERLINK("https://www.linkedin.com/in/patrick-besten-27bb59122/", "LinkedIn")</f>
        <v>LinkedIn</v>
      </c>
      <c r="F20" s="4" t="s">
        <v>319</v>
      </c>
      <c r="G20" s="4" t="s">
        <v>334</v>
      </c>
      <c r="H20" s="4"/>
    </row>
    <row r="21" spans="2:8" x14ac:dyDescent="0.25">
      <c r="B21" s="4" t="s">
        <v>16</v>
      </c>
      <c r="C21" s="4"/>
      <c r="D21" s="4" t="s">
        <v>134</v>
      </c>
      <c r="E21" s="5" t="str">
        <f>HYPERLINK("https://www.linkedin.com/in/reneeboerefijn/", "LinkedIn")</f>
        <v>LinkedIn</v>
      </c>
      <c r="F21" s="4" t="s">
        <v>282</v>
      </c>
      <c r="G21" s="4" t="s">
        <v>334</v>
      </c>
      <c r="H21" s="4"/>
    </row>
    <row r="22" spans="2:8" x14ac:dyDescent="0.25">
      <c r="B22" s="4" t="s">
        <v>17</v>
      </c>
      <c r="C22" s="4" t="s">
        <v>240</v>
      </c>
      <c r="D22" s="4" t="s">
        <v>254</v>
      </c>
      <c r="E22" s="5" t="str">
        <f>HYPERLINK("https://www.linkedin.com/in/michiel-van-der-bom-76863b/", "LinkedIn")</f>
        <v>LinkedIn</v>
      </c>
      <c r="F22" s="4" t="s">
        <v>282</v>
      </c>
      <c r="G22" s="4" t="s">
        <v>332</v>
      </c>
      <c r="H22" s="4"/>
    </row>
    <row r="23" spans="2:8" x14ac:dyDescent="0.25">
      <c r="B23" s="4" t="s">
        <v>8</v>
      </c>
      <c r="C23" s="4"/>
      <c r="D23" s="4" t="s">
        <v>187</v>
      </c>
      <c r="E23" s="5" t="str">
        <f>HYPERLINK("https://www.linkedin.com/in/erik-bongers/", "LinkedIn")</f>
        <v>LinkedIn</v>
      </c>
      <c r="F23" s="4" t="s">
        <v>301</v>
      </c>
      <c r="G23" s="4" t="s">
        <v>231</v>
      </c>
      <c r="H23" s="4"/>
    </row>
    <row r="24" spans="2:8" x14ac:dyDescent="0.25">
      <c r="B24" s="4" t="s">
        <v>47</v>
      </c>
      <c r="C24" s="4"/>
      <c r="D24" s="4" t="s">
        <v>160</v>
      </c>
      <c r="E24" s="5" t="str">
        <f>HYPERLINK("https://www.linkedin.com/in/joostboot/", "LinkedIn")</f>
        <v>LinkedIn</v>
      </c>
      <c r="F24" s="4" t="s">
        <v>289</v>
      </c>
      <c r="G24" s="4" t="s">
        <v>231</v>
      </c>
      <c r="H24" s="4"/>
    </row>
    <row r="25" spans="2:8" x14ac:dyDescent="0.25">
      <c r="B25" s="4" t="s">
        <v>5</v>
      </c>
      <c r="C25" s="4"/>
      <c r="D25" s="4" t="s">
        <v>128</v>
      </c>
      <c r="E25" s="5" t="str">
        <f>HYPERLINK("https://www.linkedin.com/in/ineke-bouw-28b93a38/", "LinkedIn")</f>
        <v>LinkedIn</v>
      </c>
      <c r="F25" s="4" t="s">
        <v>279</v>
      </c>
      <c r="G25" s="4" t="s">
        <v>228</v>
      </c>
      <c r="H25" s="4"/>
    </row>
    <row r="26" spans="2:8" x14ac:dyDescent="0.25">
      <c r="B26" s="4" t="s">
        <v>122</v>
      </c>
      <c r="C26" s="4"/>
      <c r="D26" s="4" t="s">
        <v>226</v>
      </c>
      <c r="E26" s="5" t="str">
        <f>HYPERLINK("https://www.linkedin.com/in/ingelooijesteijn/", "LinkedIn")</f>
        <v>LinkedIn</v>
      </c>
      <c r="F26" s="4" t="s">
        <v>322</v>
      </c>
      <c r="G26" s="4" t="s">
        <v>228</v>
      </c>
      <c r="H26" s="4"/>
    </row>
    <row r="27" spans="2:8" x14ac:dyDescent="0.25">
      <c r="B27" s="4" t="s">
        <v>83</v>
      </c>
      <c r="C27" s="4"/>
      <c r="D27" s="4" t="s">
        <v>196</v>
      </c>
      <c r="E27" s="5" t="str">
        <f>HYPERLINK("https://www.linkedin.com/in/iwona-brederveld-87a75716/", "LinkedIn")</f>
        <v>LinkedIn</v>
      </c>
      <c r="F27" s="4" t="s">
        <v>303</v>
      </c>
      <c r="G27" s="4" t="s">
        <v>334</v>
      </c>
      <c r="H27" s="4" t="s">
        <v>234</v>
      </c>
    </row>
    <row r="28" spans="2:8" x14ac:dyDescent="0.25">
      <c r="B28" s="4" t="s">
        <v>111</v>
      </c>
      <c r="C28" s="4"/>
      <c r="D28" s="4" t="s">
        <v>219</v>
      </c>
      <c r="E28" s="5"/>
      <c r="F28" s="4" t="s">
        <v>318</v>
      </c>
      <c r="G28" s="4" t="s">
        <v>229</v>
      </c>
      <c r="H28" s="4"/>
    </row>
    <row r="29" spans="2:8" x14ac:dyDescent="0.25">
      <c r="B29" s="4" t="s">
        <v>52</v>
      </c>
      <c r="C29" s="4"/>
      <c r="D29" s="4" t="s">
        <v>165</v>
      </c>
      <c r="E29" s="5" t="str">
        <f>HYPERLINK("https://www.linkedin.com/in/alfons-breukelman-2b06b212/", "LinkedIn")</f>
        <v>LinkedIn</v>
      </c>
      <c r="F29" s="4" t="s">
        <v>290</v>
      </c>
      <c r="G29" s="4" t="s">
        <v>228</v>
      </c>
      <c r="H29" s="4"/>
    </row>
    <row r="30" spans="2:8" x14ac:dyDescent="0.25">
      <c r="B30" s="4" t="s">
        <v>2</v>
      </c>
      <c r="C30" s="4"/>
      <c r="D30" s="4" t="s">
        <v>126</v>
      </c>
      <c r="E30" s="5" t="str">
        <f>HYPERLINK("https://www.linkedin.com/in/brouwerd/", "LinkedIn")</f>
        <v>LinkedIn</v>
      </c>
      <c r="F30" s="4" t="s">
        <v>279</v>
      </c>
      <c r="G30" s="4" t="s">
        <v>334</v>
      </c>
      <c r="H30" s="4"/>
    </row>
    <row r="31" spans="2:8" x14ac:dyDescent="0.25">
      <c r="B31" s="4" t="s">
        <v>84</v>
      </c>
      <c r="C31" s="4"/>
      <c r="D31" s="4" t="s">
        <v>195</v>
      </c>
      <c r="E31" s="5" t="str">
        <f>HYPERLINK("https://www.linkedin.com/in/paul-bruggink-5276b6b/", "LinkedIn")</f>
        <v>LinkedIn</v>
      </c>
      <c r="F31" s="4" t="s">
        <v>303</v>
      </c>
      <c r="G31" s="4" t="s">
        <v>332</v>
      </c>
      <c r="H31" s="4"/>
    </row>
    <row r="32" spans="2:8" x14ac:dyDescent="0.25">
      <c r="B32" s="4" t="s">
        <v>46</v>
      </c>
      <c r="C32" s="4"/>
      <c r="D32" s="4" t="s">
        <v>195</v>
      </c>
      <c r="E32" s="5" t="str">
        <f>HYPERLINK("https://www.linkedin.com/in/john-bruggink-5990a57/", "LinkedIn")</f>
        <v>LinkedIn</v>
      </c>
      <c r="F32" s="4" t="s">
        <v>303</v>
      </c>
      <c r="G32" s="4" t="s">
        <v>333</v>
      </c>
      <c r="H32" s="4"/>
    </row>
    <row r="33" spans="2:8" x14ac:dyDescent="0.25">
      <c r="B33" s="4" t="s">
        <v>307</v>
      </c>
      <c r="C33" s="4"/>
      <c r="D33" s="4" t="s">
        <v>308</v>
      </c>
      <c r="E33" s="5" t="str">
        <f>HYPERLINK("https://www.linkedin.com/in/bert-jan-bruning-8977071/", "LinkedIn")</f>
        <v>LinkedIn</v>
      </c>
      <c r="F33" s="4" t="s">
        <v>309</v>
      </c>
      <c r="G33" s="4" t="s">
        <v>333</v>
      </c>
      <c r="H33" s="4"/>
    </row>
    <row r="34" spans="2:8" x14ac:dyDescent="0.25">
      <c r="B34" s="4" t="s">
        <v>50</v>
      </c>
      <c r="C34" s="4"/>
      <c r="D34" s="4" t="s">
        <v>163</v>
      </c>
      <c r="E34" s="5" t="str">
        <f>HYPERLINK("https://www.linkedin.com/in/juan-j-caballero-sauca-33825a8/", "LinkedIn")</f>
        <v>LinkedIn</v>
      </c>
      <c r="F34" s="4" t="s">
        <v>290</v>
      </c>
      <c r="G34" s="4" t="s">
        <v>333</v>
      </c>
      <c r="H34" s="4"/>
    </row>
    <row r="35" spans="2:8" x14ac:dyDescent="0.25">
      <c r="B35" s="4" t="s">
        <v>46</v>
      </c>
      <c r="C35" s="4"/>
      <c r="D35" s="4" t="s">
        <v>159</v>
      </c>
      <c r="E35" s="5" t="str">
        <f>HYPERLINK("https://www.linkedin.com/in/john-cox-69638bb2/", "LinkedIn")</f>
        <v>LinkedIn</v>
      </c>
      <c r="F35" s="4" t="s">
        <v>289</v>
      </c>
      <c r="G35" s="4" t="s">
        <v>332</v>
      </c>
      <c r="H35" s="4"/>
    </row>
    <row r="36" spans="2:8" x14ac:dyDescent="0.25">
      <c r="B36" s="4" t="s">
        <v>42</v>
      </c>
      <c r="C36" s="4"/>
      <c r="D36" s="4" t="s">
        <v>155</v>
      </c>
      <c r="E36" s="5" t="str">
        <f>HYPERLINK("https://www.linkedin.com/in/matt-cutts-9b21042/", "LinkedIn")</f>
        <v>LinkedIn</v>
      </c>
      <c r="F36" s="4" t="s">
        <v>288</v>
      </c>
      <c r="G36" s="4" t="s">
        <v>333</v>
      </c>
      <c r="H36" s="4"/>
    </row>
    <row r="37" spans="2:8" x14ac:dyDescent="0.25">
      <c r="B37" s="4" t="s">
        <v>42</v>
      </c>
      <c r="C37" s="4"/>
      <c r="D37" s="4" t="s">
        <v>155</v>
      </c>
      <c r="E37" s="5" t="str">
        <f>HYPERLINK("https://www.linkedin.com/in/matt-cutts-9b21042/", "LinkedIn")</f>
        <v>LinkedIn</v>
      </c>
      <c r="F37" s="4" t="s">
        <v>288</v>
      </c>
      <c r="G37" s="4" t="s">
        <v>334</v>
      </c>
      <c r="H37" s="4"/>
    </row>
    <row r="38" spans="2:8" x14ac:dyDescent="0.25">
      <c r="B38" s="4" t="s">
        <v>90</v>
      </c>
      <c r="C38" s="4" t="s">
        <v>236</v>
      </c>
      <c r="D38" s="4" t="s">
        <v>251</v>
      </c>
      <c r="E38" s="5" t="str">
        <f>HYPERLINK("https://www.linkedin.com/in/franck-van-dalen-2a992a8/", "LinkedIn")</f>
        <v>LinkedIn</v>
      </c>
      <c r="F38" s="4" t="s">
        <v>313</v>
      </c>
      <c r="G38" s="4" t="s">
        <v>333</v>
      </c>
      <c r="H38" s="4"/>
    </row>
    <row r="39" spans="2:8" x14ac:dyDescent="0.25">
      <c r="B39" s="4" t="s">
        <v>95</v>
      </c>
      <c r="C39" s="4"/>
      <c r="D39" s="4" t="s">
        <v>206</v>
      </c>
      <c r="E39" s="5" t="str">
        <f>HYPERLINK("https://www.linkedin.com/in/alain-destexhe-54994a15/", "LinkedIn")</f>
        <v>LinkedIn</v>
      </c>
      <c r="F39" s="4" t="s">
        <v>314</v>
      </c>
      <c r="G39" s="4" t="s">
        <v>334</v>
      </c>
      <c r="H39" s="4"/>
    </row>
    <row r="40" spans="2:8" x14ac:dyDescent="0.25">
      <c r="B40" s="4" t="s">
        <v>15</v>
      </c>
      <c r="C40" s="4" t="s">
        <v>236</v>
      </c>
      <c r="D40" s="4" t="s">
        <v>263</v>
      </c>
      <c r="E40" s="5" t="str">
        <f>HYPERLINK("https://www.linkedin.com/in/emiel-van-dijk-aa37aa31/", "LinkedIn")</f>
        <v>LinkedIn</v>
      </c>
      <c r="F40" s="4" t="s">
        <v>282</v>
      </c>
      <c r="G40" s="4" t="s">
        <v>333</v>
      </c>
      <c r="H40" s="4"/>
    </row>
    <row r="41" spans="2:8" x14ac:dyDescent="0.25">
      <c r="B41" s="4" t="s">
        <v>66</v>
      </c>
      <c r="C41" s="4" t="s">
        <v>236</v>
      </c>
      <c r="D41" s="4" t="s">
        <v>264</v>
      </c>
      <c r="E41" s="5" t="str">
        <f>HYPERLINK("https://www.linkedin.com/in/hielke-van-dijken-b4747614/", "LinkedIn")</f>
        <v>LinkedIn</v>
      </c>
      <c r="F41" s="4" t="s">
        <v>299</v>
      </c>
      <c r="G41" s="4" t="s">
        <v>333</v>
      </c>
      <c r="H41" s="4"/>
    </row>
    <row r="42" spans="2:8" x14ac:dyDescent="0.25">
      <c r="B42" s="4" t="s">
        <v>24</v>
      </c>
      <c r="C42" s="4"/>
      <c r="D42" s="4" t="s">
        <v>141</v>
      </c>
      <c r="E42" s="5" t="str">
        <f>HYPERLINK("https://www.linkedin.com/in/mariedobenesque/", "LinkedIn")</f>
        <v>LinkedIn</v>
      </c>
      <c r="F42" s="4" t="s">
        <v>284</v>
      </c>
      <c r="G42" s="4" t="s">
        <v>333</v>
      </c>
      <c r="H42" s="4"/>
    </row>
    <row r="43" spans="2:8" x14ac:dyDescent="0.25">
      <c r="B43" s="4" t="s">
        <v>54</v>
      </c>
      <c r="C43" s="4"/>
      <c r="D43" s="4" t="s">
        <v>169</v>
      </c>
      <c r="E43" s="5" t="str">
        <f>HYPERLINK("https://www.linkedin.com/in/basdolman/", "LinkedIn")</f>
        <v>LinkedIn</v>
      </c>
      <c r="F43" s="4" t="s">
        <v>295</v>
      </c>
      <c r="G43" s="4" t="s">
        <v>332</v>
      </c>
      <c r="H43" s="4"/>
    </row>
    <row r="44" spans="2:8" x14ac:dyDescent="0.25">
      <c r="B44" s="4" t="s">
        <v>81</v>
      </c>
      <c r="C44" s="4"/>
      <c r="D44" s="4" t="s">
        <v>193</v>
      </c>
      <c r="E44" s="5"/>
      <c r="F44" s="4" t="s">
        <v>302</v>
      </c>
      <c r="G44" s="4" t="s">
        <v>228</v>
      </c>
      <c r="H44" s="4"/>
    </row>
    <row r="45" spans="2:8" x14ac:dyDescent="0.25">
      <c r="B45" s="4" t="s">
        <v>39</v>
      </c>
      <c r="C45" s="4"/>
      <c r="D45" s="4" t="s">
        <v>153</v>
      </c>
      <c r="E45" s="5" t="str">
        <f>HYPERLINK("https://www.linkedin.com/in/tijmen-essers-114309b/", "LinkedIn")</f>
        <v>LinkedIn</v>
      </c>
      <c r="F45" s="4" t="s">
        <v>287</v>
      </c>
      <c r="G45" s="4" t="s">
        <v>333</v>
      </c>
      <c r="H45" s="4"/>
    </row>
    <row r="46" spans="2:8" x14ac:dyDescent="0.25">
      <c r="B46" s="4" t="s">
        <v>27</v>
      </c>
      <c r="C46" s="4"/>
      <c r="D46" s="4" t="s">
        <v>144</v>
      </c>
      <c r="E46" s="5" t="str">
        <f>HYPERLINK("https://www.linkedin.com/in/bram-fetter-a457306/", "LinkedIn")</f>
        <v>LinkedIn</v>
      </c>
      <c r="F46" s="4" t="s">
        <v>284</v>
      </c>
      <c r="G46" s="4" t="s">
        <v>231</v>
      </c>
      <c r="H46" s="4"/>
    </row>
    <row r="47" spans="2:8" x14ac:dyDescent="0.25">
      <c r="B47" s="4" t="s">
        <v>34</v>
      </c>
      <c r="C47" s="4"/>
      <c r="D47" s="4" t="s">
        <v>148</v>
      </c>
      <c r="E47" s="5" t="str">
        <f>HYPERLINK("https://www.linkedin.com/in/saskia-frans-grit/", "LinkedIn")</f>
        <v>LinkedIn</v>
      </c>
      <c r="F47" s="4" t="s">
        <v>286</v>
      </c>
      <c r="G47" s="4" t="s">
        <v>332</v>
      </c>
      <c r="H47" s="4"/>
    </row>
    <row r="48" spans="2:8" x14ac:dyDescent="0.25">
      <c r="B48" s="4" t="s">
        <v>34</v>
      </c>
      <c r="C48" s="4"/>
      <c r="D48" s="4" t="s">
        <v>148</v>
      </c>
      <c r="E48" s="5" t="str">
        <f>HYPERLINK("https://www.linkedin.com/in/saskia-frans-grit/", "LinkedIn")</f>
        <v>LinkedIn</v>
      </c>
      <c r="F48" s="4" t="s">
        <v>286</v>
      </c>
      <c r="G48" s="4" t="s">
        <v>333</v>
      </c>
      <c r="H48" s="4"/>
    </row>
    <row r="49" spans="2:8" x14ac:dyDescent="0.25">
      <c r="B49" s="4" t="s">
        <v>100</v>
      </c>
      <c r="C49" s="4"/>
      <c r="D49" s="4" t="s">
        <v>210</v>
      </c>
      <c r="E49" s="5" t="str">
        <f>HYPERLINK("https://www.linkedin.com/in/sander-fredriks-34b5863/", "LinkedIn")</f>
        <v>LinkedIn</v>
      </c>
      <c r="F49" s="4" t="s">
        <v>315</v>
      </c>
      <c r="G49" s="4" t="s">
        <v>332</v>
      </c>
      <c r="H49" s="4"/>
    </row>
    <row r="50" spans="2:8" x14ac:dyDescent="0.25">
      <c r="B50" s="4" t="s">
        <v>19</v>
      </c>
      <c r="C50" s="4"/>
      <c r="D50" s="4" t="s">
        <v>146</v>
      </c>
      <c r="E50" s="5" t="str">
        <f>HYPERLINK("https://www.linkedin.com/in/ruudgal/", "LinkedIn")</f>
        <v>LinkedIn</v>
      </c>
      <c r="F50" s="4" t="s">
        <v>285</v>
      </c>
      <c r="G50" s="4" t="s">
        <v>231</v>
      </c>
      <c r="H50" s="4"/>
    </row>
    <row r="51" spans="2:8" x14ac:dyDescent="0.25">
      <c r="B51" s="4" t="s">
        <v>51</v>
      </c>
      <c r="C51" s="4"/>
      <c r="D51" s="4" t="s">
        <v>164</v>
      </c>
      <c r="E51" s="5" t="str">
        <f>HYPERLINK("https://www.linkedin.com/in/juergen-gallert/", "LinkedIn")</f>
        <v>LinkedIn</v>
      </c>
      <c r="F51" s="4" t="s">
        <v>290</v>
      </c>
      <c r="G51" s="4" t="s">
        <v>332</v>
      </c>
      <c r="H51" s="4"/>
    </row>
    <row r="52" spans="2:8" x14ac:dyDescent="0.25">
      <c r="B52" s="4" t="s">
        <v>77</v>
      </c>
      <c r="C52" s="4"/>
      <c r="D52" s="4" t="s">
        <v>189</v>
      </c>
      <c r="E52" s="5" t="str">
        <f>HYPERLINK("https://www.linkedin.com/in/shenna-geurts-346b15146/", "LinkedIn")</f>
        <v>LinkedIn</v>
      </c>
      <c r="F52" s="4" t="s">
        <v>301</v>
      </c>
      <c r="G52" s="4" t="s">
        <v>229</v>
      </c>
      <c r="H52" s="4"/>
    </row>
    <row r="53" spans="2:8" x14ac:dyDescent="0.25">
      <c r="B53" s="4" t="s">
        <v>61</v>
      </c>
      <c r="C53" s="4"/>
      <c r="D53" s="4" t="s">
        <v>175</v>
      </c>
      <c r="E53" s="5" t="str">
        <f>HYPERLINK("https://www.linkedin.com/in/andrea-gobbi-b160986/", "LinkedIn")</f>
        <v>LinkedIn</v>
      </c>
      <c r="F53" s="4" t="s">
        <v>298</v>
      </c>
      <c r="G53" s="4" t="s">
        <v>333</v>
      </c>
      <c r="H53" s="4"/>
    </row>
    <row r="54" spans="2:8" x14ac:dyDescent="0.25">
      <c r="B54" s="4" t="s">
        <v>89</v>
      </c>
      <c r="C54" s="4"/>
      <c r="D54" s="4" t="s">
        <v>201</v>
      </c>
      <c r="E54" s="5" t="str">
        <f>HYPERLINK("https://www.linkedin.com/in/gijs-groenendal-672530150/", "LinkedIn")</f>
        <v>LinkedIn</v>
      </c>
      <c r="F54" s="4" t="s">
        <v>309</v>
      </c>
      <c r="G54" s="4" t="s">
        <v>229</v>
      </c>
      <c r="H54" s="4"/>
    </row>
    <row r="55" spans="2:8" x14ac:dyDescent="0.25">
      <c r="B55" s="4" t="s">
        <v>28</v>
      </c>
      <c r="C55" s="4" t="s">
        <v>235</v>
      </c>
      <c r="D55" s="4" t="s">
        <v>242</v>
      </c>
      <c r="E55" s="5" t="str">
        <f>HYPERLINK("https://www.linkedin.com/in/bernice-de-groote-34972611/", "LinkedIn")</f>
        <v>LinkedIn</v>
      </c>
      <c r="F55" s="4" t="s">
        <v>284</v>
      </c>
      <c r="G55" s="4" t="s">
        <v>228</v>
      </c>
      <c r="H55" s="4" t="s">
        <v>228</v>
      </c>
    </row>
    <row r="56" spans="2:8" x14ac:dyDescent="0.25">
      <c r="B56" s="4" t="s">
        <v>116</v>
      </c>
      <c r="C56" s="4" t="s">
        <v>240</v>
      </c>
      <c r="D56" s="4" t="s">
        <v>255</v>
      </c>
      <c r="E56" s="5" t="str">
        <f>HYPERLINK("https://www.linkedin.com/in/joris-van-der-hagen-88bb7b20/", "LinkedIn")</f>
        <v>LinkedIn</v>
      </c>
      <c r="F56" s="4" t="s">
        <v>321</v>
      </c>
      <c r="G56" s="4" t="s">
        <v>334</v>
      </c>
      <c r="H56" s="4"/>
    </row>
    <row r="57" spans="2:8" x14ac:dyDescent="0.25">
      <c r="B57" s="4" t="s">
        <v>121</v>
      </c>
      <c r="C57" s="4" t="s">
        <v>236</v>
      </c>
      <c r="D57" s="4" t="s">
        <v>265</v>
      </c>
      <c r="E57" s="5" t="str">
        <f>HYPERLINK("https://www.linkedin.com/in/rogier-van-hasselt-ab65853/", "LinkedIn")</f>
        <v>LinkedIn</v>
      </c>
      <c r="F57" s="4" t="s">
        <v>322</v>
      </c>
      <c r="G57" s="4" t="s">
        <v>231</v>
      </c>
      <c r="H57" s="4"/>
    </row>
    <row r="58" spans="2:8" x14ac:dyDescent="0.25">
      <c r="B58" s="4" t="s">
        <v>64</v>
      </c>
      <c r="C58" s="4" t="s">
        <v>237</v>
      </c>
      <c r="D58" s="4" t="s">
        <v>248</v>
      </c>
      <c r="E58" s="5" t="str">
        <f>HYPERLINK("https://www.linkedin.com/in/jan-ten-have-70016b1/", "LinkedIn")</f>
        <v>LinkedIn</v>
      </c>
      <c r="F58" s="4" t="s">
        <v>321</v>
      </c>
      <c r="G58" s="4" t="s">
        <v>333</v>
      </c>
      <c r="H58" s="4"/>
    </row>
    <row r="59" spans="2:8" x14ac:dyDescent="0.25">
      <c r="B59" s="4" t="s">
        <v>64</v>
      </c>
      <c r="C59" s="4" t="s">
        <v>237</v>
      </c>
      <c r="D59" s="4" t="s">
        <v>248</v>
      </c>
      <c r="E59" s="5" t="str">
        <f>HYPERLINK("https://www.linkedin.com/in/jan-ten-have-70016b1/", "LinkedIn")</f>
        <v>LinkedIn</v>
      </c>
      <c r="F59" s="4" t="s">
        <v>321</v>
      </c>
      <c r="G59" s="4" t="s">
        <v>231</v>
      </c>
      <c r="H59" s="4"/>
    </row>
    <row r="60" spans="2:8" x14ac:dyDescent="0.25">
      <c r="B60" s="4" t="s">
        <v>59</v>
      </c>
      <c r="C60" s="4" t="s">
        <v>236</v>
      </c>
      <c r="D60" s="4" t="s">
        <v>266</v>
      </c>
      <c r="E60" s="5" t="str">
        <f>HYPERLINK("https://www.linkedin.com/in/jeroen-van-heck-8b329824/", "LinkedIn")</f>
        <v>LinkedIn</v>
      </c>
      <c r="F60" s="4" t="s">
        <v>297</v>
      </c>
      <c r="G60" s="4" t="s">
        <v>231</v>
      </c>
      <c r="H60" s="4"/>
    </row>
    <row r="61" spans="2:8" x14ac:dyDescent="0.25">
      <c r="B61" s="4" t="s">
        <v>19</v>
      </c>
      <c r="C61" s="4" t="s">
        <v>240</v>
      </c>
      <c r="D61" s="4" t="s">
        <v>256</v>
      </c>
      <c r="E61" s="5" t="str">
        <f>HYPERLINK("https://www.linkedin.com/in/ruud-van-der-heijden-b49a80b/", "LinkedIn")</f>
        <v>LinkedIn</v>
      </c>
      <c r="F61" s="4" t="s">
        <v>315</v>
      </c>
      <c r="G61" s="4" t="s">
        <v>231</v>
      </c>
      <c r="H61" s="4"/>
    </row>
    <row r="62" spans="2:8" x14ac:dyDescent="0.25">
      <c r="B62" s="4" t="s">
        <v>110</v>
      </c>
      <c r="C62" s="4" t="s">
        <v>240</v>
      </c>
      <c r="D62" s="4" t="s">
        <v>256</v>
      </c>
      <c r="E62" s="5" t="str">
        <f>HYPERLINK("https://www.linkedin.com/in/mikeheijden/", "LinkedIn")</f>
        <v>LinkedIn</v>
      </c>
      <c r="F62" s="4" t="s">
        <v>318</v>
      </c>
      <c r="G62" s="4" t="s">
        <v>231</v>
      </c>
      <c r="H62" s="4"/>
    </row>
    <row r="63" spans="2:8" x14ac:dyDescent="0.25">
      <c r="B63" s="4" t="s">
        <v>58</v>
      </c>
      <c r="C63" s="4"/>
      <c r="D63" s="4" t="s">
        <v>172</v>
      </c>
      <c r="E63" s="5" t="str">
        <f>HYPERLINK("https://www.linkedin.com/in/eelco-heintz-8343b815/", "LinkedIn")</f>
        <v>LinkedIn</v>
      </c>
      <c r="F63" s="4" t="s">
        <v>297</v>
      </c>
      <c r="G63" s="4" t="s">
        <v>332</v>
      </c>
      <c r="H63" s="4"/>
    </row>
    <row r="64" spans="2:8" x14ac:dyDescent="0.25">
      <c r="B64" s="4" t="s">
        <v>26</v>
      </c>
      <c r="C64" s="4"/>
      <c r="D64" s="4" t="s">
        <v>143</v>
      </c>
      <c r="E64" s="5" t="str">
        <f>HYPERLINK("https://www.linkedin.com/in/josienhermans/", "LinkedIn")</f>
        <v>LinkedIn</v>
      </c>
      <c r="F64" s="4" t="s">
        <v>284</v>
      </c>
      <c r="G64" s="4" t="s">
        <v>332</v>
      </c>
      <c r="H64" s="4"/>
    </row>
    <row r="65" spans="2:8" x14ac:dyDescent="0.25">
      <c r="B65" s="4" t="s">
        <v>36</v>
      </c>
      <c r="C65" s="4"/>
      <c r="D65" s="4" t="s">
        <v>150</v>
      </c>
      <c r="E65" s="5" t="str">
        <f>HYPERLINK("https://www.linkedin.com/in/eward-hofstede-1453516/", "LinkedIn")</f>
        <v>LinkedIn</v>
      </c>
      <c r="F65" s="4" t="s">
        <v>286</v>
      </c>
      <c r="G65" s="4" t="s">
        <v>231</v>
      </c>
      <c r="H65" s="4" t="s">
        <v>231</v>
      </c>
    </row>
    <row r="66" spans="2:8" x14ac:dyDescent="0.25">
      <c r="B66" s="4" t="s">
        <v>1</v>
      </c>
      <c r="C66" s="4"/>
      <c r="D66" s="4" t="s">
        <v>125</v>
      </c>
      <c r="E66" s="5" t="str">
        <f>HYPERLINK("https://www.linkedin.com/in/robert-hoopman-102885/", "LinkedIn")</f>
        <v>LinkedIn</v>
      </c>
      <c r="F66" s="4" t="s">
        <v>279</v>
      </c>
      <c r="G66" s="4" t="s">
        <v>333</v>
      </c>
      <c r="H66" s="4"/>
    </row>
    <row r="67" spans="2:8" x14ac:dyDescent="0.25">
      <c r="B67" s="4" t="s">
        <v>18</v>
      </c>
      <c r="C67" s="4"/>
      <c r="D67" s="4" t="s">
        <v>135</v>
      </c>
      <c r="E67" s="5" t="str">
        <f>HYPERLINK("https://www.linkedin.com/in/dio-hornman-29a3b08b/", "LinkedIn")</f>
        <v>LinkedIn</v>
      </c>
      <c r="F67" s="4" t="s">
        <v>282</v>
      </c>
      <c r="G67" s="4" t="s">
        <v>228</v>
      </c>
      <c r="H67" s="4"/>
    </row>
    <row r="68" spans="2:8" x14ac:dyDescent="0.25">
      <c r="B68" s="4" t="s">
        <v>49</v>
      </c>
      <c r="C68" s="4"/>
      <c r="D68" s="4" t="s">
        <v>162</v>
      </c>
      <c r="E68" s="5" t="str">
        <f>HYPERLINK("https://www.linkedin.com/in/karlijnhorrevorts/", "LinkedIn")</f>
        <v>LinkedIn</v>
      </c>
      <c r="F68" s="4" t="s">
        <v>289</v>
      </c>
      <c r="G68" s="4" t="s">
        <v>229</v>
      </c>
      <c r="H68" s="4"/>
    </row>
    <row r="69" spans="2:8" x14ac:dyDescent="0.25">
      <c r="B69" s="4" t="s">
        <v>12</v>
      </c>
      <c r="C69" s="4" t="s">
        <v>240</v>
      </c>
      <c r="D69" s="4" t="s">
        <v>257</v>
      </c>
      <c r="E69" s="5" t="str">
        <f>HYPERLINK("https://www.linkedin.com/in/wendy-van-der-hout-2642b14b/", "LinkedIn")</f>
        <v>LinkedIn</v>
      </c>
      <c r="F69" s="4" t="s">
        <v>281</v>
      </c>
      <c r="G69" s="4" t="s">
        <v>334</v>
      </c>
      <c r="H69" s="4"/>
    </row>
    <row r="70" spans="2:8" x14ac:dyDescent="0.25">
      <c r="B70" s="4" t="s">
        <v>4</v>
      </c>
      <c r="C70" s="4" t="s">
        <v>241</v>
      </c>
      <c r="D70" s="4" t="s">
        <v>275</v>
      </c>
      <c r="E70" s="5" t="str">
        <f>HYPERLINK("https://www.linkedin.com/in/aaltjan-van-t-hul-4b150361/", "LinkedIn")</f>
        <v>LinkedIn</v>
      </c>
      <c r="F70" s="4" t="s">
        <v>279</v>
      </c>
      <c r="G70" s="4" t="s">
        <v>231</v>
      </c>
      <c r="H70" s="4"/>
    </row>
    <row r="71" spans="2:8" x14ac:dyDescent="0.25">
      <c r="B71" s="4" t="s">
        <v>232</v>
      </c>
      <c r="C71" s="4"/>
      <c r="D71" s="4" t="s">
        <v>233</v>
      </c>
      <c r="E71" s="5" t="str">
        <f>HYPERLINK("https://www.linkedin.com/in/geert-jan-hultermans-bb36086/", "LinkedIn")</f>
        <v>LinkedIn</v>
      </c>
      <c r="F71" s="4" t="s">
        <v>314</v>
      </c>
      <c r="G71" s="4" t="s">
        <v>231</v>
      </c>
      <c r="H71" s="4" t="s">
        <v>231</v>
      </c>
    </row>
    <row r="72" spans="2:8" x14ac:dyDescent="0.25">
      <c r="B72" s="4" t="s">
        <v>232</v>
      </c>
      <c r="C72" s="4"/>
      <c r="D72" s="4" t="s">
        <v>233</v>
      </c>
      <c r="E72" s="5" t="str">
        <f>HYPERLINK("https://www.linkedin.com/in/geert-jan-hultermans-bb36086/", "LinkedIn")</f>
        <v>LinkedIn</v>
      </c>
      <c r="F72" s="4" t="s">
        <v>314</v>
      </c>
      <c r="G72" s="4" t="s">
        <v>333</v>
      </c>
      <c r="H72" s="4"/>
    </row>
    <row r="73" spans="2:8" x14ac:dyDescent="0.25">
      <c r="B73" s="4" t="s">
        <v>33</v>
      </c>
      <c r="C73" s="4"/>
      <c r="D73" s="4" t="s">
        <v>147</v>
      </c>
      <c r="E73" s="5" t="str">
        <f>HYPERLINK("https://www.linkedin.com/in/simone-ickenroth-6172992a/", "LinkedIn")</f>
        <v>LinkedIn</v>
      </c>
      <c r="F73" s="4" t="s">
        <v>285</v>
      </c>
      <c r="G73" s="4" t="s">
        <v>228</v>
      </c>
      <c r="H73" s="4"/>
    </row>
    <row r="74" spans="2:8" x14ac:dyDescent="0.25">
      <c r="B74" s="4" t="s">
        <v>107</v>
      </c>
      <c r="C74" s="4"/>
      <c r="D74" s="4" t="s">
        <v>216</v>
      </c>
      <c r="E74" s="5" t="str">
        <f>HYPERLINK("https://www.linkedin.com/in/davidrjohnson88/", "LinkedIn")</f>
        <v>LinkedIn</v>
      </c>
      <c r="F74" s="4" t="s">
        <v>318</v>
      </c>
      <c r="G74" s="4" t="s">
        <v>333</v>
      </c>
      <c r="H74" s="4"/>
    </row>
    <row r="75" spans="2:8" x14ac:dyDescent="0.25">
      <c r="B75" s="4" t="s">
        <v>56</v>
      </c>
      <c r="C75" s="4" t="s">
        <v>235</v>
      </c>
      <c r="D75" s="4" t="s">
        <v>243</v>
      </c>
      <c r="E75" s="5" t="str">
        <f>HYPERLINK("https://www.linkedin.com/in/anouk-de-jong-793a47171/", "LinkedIn")</f>
        <v>LinkedIn</v>
      </c>
      <c r="F75" s="4" t="s">
        <v>295</v>
      </c>
      <c r="G75" s="4" t="s">
        <v>229</v>
      </c>
      <c r="H75" s="4"/>
    </row>
    <row r="76" spans="2:8" x14ac:dyDescent="0.25">
      <c r="B76" s="4" t="s">
        <v>53</v>
      </c>
      <c r="C76" s="4"/>
      <c r="D76" s="4" t="s">
        <v>168</v>
      </c>
      <c r="E76" s="5" t="str">
        <f>HYPERLINK("https://www.linkedin.com/in/stephanie-jongejan-50a9295/", "LinkedIn")</f>
        <v>LinkedIn</v>
      </c>
      <c r="F76" s="4" t="s">
        <v>295</v>
      </c>
      <c r="G76" s="4" t="s">
        <v>334</v>
      </c>
      <c r="H76" s="4"/>
    </row>
    <row r="77" spans="2:8" x14ac:dyDescent="0.25">
      <c r="B77" s="4" t="s">
        <v>55</v>
      </c>
      <c r="C77" s="4"/>
      <c r="D77" s="4" t="s">
        <v>170</v>
      </c>
      <c r="E77" s="5" t="str">
        <f>HYPERLINK("https://www.linkedin.com/in/annemariejorna/", "LinkedIn")</f>
        <v>LinkedIn</v>
      </c>
      <c r="F77" s="4" t="s">
        <v>295</v>
      </c>
      <c r="G77" s="4" t="s">
        <v>231</v>
      </c>
      <c r="H77" s="4" t="s">
        <v>231</v>
      </c>
    </row>
    <row r="78" spans="2:8" x14ac:dyDescent="0.25">
      <c r="B78" s="4" t="s">
        <v>35</v>
      </c>
      <c r="C78" s="4"/>
      <c r="D78" s="4" t="s">
        <v>149</v>
      </c>
      <c r="E78" s="5" t="str">
        <f>HYPERLINK("https://www.linkedin.com/in/dave-jung-3366863/", "LinkedIn")</f>
        <v>LinkedIn</v>
      </c>
      <c r="F78" s="4" t="s">
        <v>286</v>
      </c>
      <c r="G78" s="4" t="s">
        <v>334</v>
      </c>
      <c r="H78" s="4"/>
    </row>
    <row r="79" spans="2:8" x14ac:dyDescent="0.25">
      <c r="B79" s="4" t="s">
        <v>70</v>
      </c>
      <c r="C79" s="4" t="s">
        <v>240</v>
      </c>
      <c r="D79" s="4" t="s">
        <v>258</v>
      </c>
      <c r="E79" s="5" t="str">
        <f>HYPERLINK("https://www.linkedin.com/in/ward-van-der-kaaij-49843ba/", "LinkedIn")</f>
        <v>LinkedIn</v>
      </c>
      <c r="F79" s="4" t="s">
        <v>300</v>
      </c>
      <c r="G79" s="4" t="s">
        <v>333</v>
      </c>
      <c r="H79" s="4"/>
    </row>
    <row r="80" spans="2:8" x14ac:dyDescent="0.25">
      <c r="B80" s="4" t="s">
        <v>101</v>
      </c>
      <c r="C80" s="4"/>
      <c r="D80" s="4" t="s">
        <v>211</v>
      </c>
      <c r="E80" s="5" t="str">
        <f>HYPERLINK("https://www.linkedin.com/in/dimitris-karefyllakis-503176110/", "LinkedIn")</f>
        <v>LinkedIn</v>
      </c>
      <c r="F80" s="4" t="s">
        <v>316</v>
      </c>
      <c r="G80" s="4" t="s">
        <v>333</v>
      </c>
      <c r="H80" s="4"/>
    </row>
    <row r="81" spans="2:8" x14ac:dyDescent="0.25">
      <c r="B81" s="4" t="s">
        <v>41</v>
      </c>
      <c r="C81" s="4" t="s">
        <v>238</v>
      </c>
      <c r="D81" s="4" t="s">
        <v>249</v>
      </c>
      <c r="E81" s="5" t="str">
        <f>HYPERLINK("https://www.linkedin.com/in/aartt/", "LinkedIn")</f>
        <v>LinkedIn</v>
      </c>
      <c r="F81" s="4" t="s">
        <v>287</v>
      </c>
      <c r="G81" s="4" t="s">
        <v>332</v>
      </c>
      <c r="H81" s="4" t="s">
        <v>230</v>
      </c>
    </row>
    <row r="82" spans="2:8" x14ac:dyDescent="0.25">
      <c r="B82" s="4" t="s">
        <v>23</v>
      </c>
      <c r="C82" s="4"/>
      <c r="D82" s="4" t="s">
        <v>140</v>
      </c>
      <c r="E82" s="5" t="str">
        <f>HYPERLINK("https://www.linkedin.com/in/jantine-kievit-89856a17a/", "LinkedIn")</f>
        <v>LinkedIn</v>
      </c>
      <c r="F82" s="4" t="s">
        <v>283</v>
      </c>
      <c r="G82" s="4" t="s">
        <v>229</v>
      </c>
      <c r="H82" s="4"/>
    </row>
    <row r="83" spans="2:8" x14ac:dyDescent="0.25">
      <c r="B83" s="4" t="s">
        <v>64</v>
      </c>
      <c r="C83" s="4"/>
      <c r="D83" s="4" t="s">
        <v>185</v>
      </c>
      <c r="E83" s="5" t="str">
        <f>HYPERLINK("https://www.linkedin.com/in/janklerkenjr/", "LinkedIn")</f>
        <v>LinkedIn</v>
      </c>
      <c r="F83" s="4" t="s">
        <v>301</v>
      </c>
      <c r="G83" s="4" t="s">
        <v>334</v>
      </c>
      <c r="H83" s="4"/>
    </row>
    <row r="84" spans="2:8" x14ac:dyDescent="0.25">
      <c r="B84" s="4" t="s">
        <v>21</v>
      </c>
      <c r="C84" s="4"/>
      <c r="D84" s="4" t="s">
        <v>138</v>
      </c>
      <c r="E84" s="5" t="str">
        <f>HYPERLINK("https://www.linkedin.com/in/aldwin-korevaar-b745584/", "LinkedIn")</f>
        <v>LinkedIn</v>
      </c>
      <c r="F84" s="4" t="s">
        <v>283</v>
      </c>
      <c r="G84" s="4" t="s">
        <v>231</v>
      </c>
      <c r="H84" s="4"/>
    </row>
    <row r="85" spans="2:8" x14ac:dyDescent="0.25">
      <c r="B85" s="4" t="s">
        <v>94</v>
      </c>
      <c r="C85" s="4"/>
      <c r="D85" s="4" t="s">
        <v>205</v>
      </c>
      <c r="E85" s="5" t="str">
        <f>HYPERLINK("https://www.linkedin.com/in/daphne-kranenburg/", "LinkedIn")</f>
        <v>LinkedIn</v>
      </c>
      <c r="F85" s="4" t="s">
        <v>313</v>
      </c>
      <c r="G85" s="4" t="s">
        <v>229</v>
      </c>
      <c r="H85" s="4"/>
    </row>
    <row r="86" spans="2:8" x14ac:dyDescent="0.25">
      <c r="B86" s="4" t="s">
        <v>22</v>
      </c>
      <c r="C86" s="4"/>
      <c r="D86" s="4" t="s">
        <v>139</v>
      </c>
      <c r="E86" s="5" t="str">
        <f>HYPERLINK("https://www.linkedin.com/in/jaap-krijgsman-8802a71/", "LinkedIn")</f>
        <v>LinkedIn</v>
      </c>
      <c r="F86" s="4" t="s">
        <v>283</v>
      </c>
      <c r="G86" s="4" t="s">
        <v>228</v>
      </c>
      <c r="H86" s="4"/>
    </row>
    <row r="87" spans="2:8" x14ac:dyDescent="0.25">
      <c r="B87" s="4" t="s">
        <v>82</v>
      </c>
      <c r="C87" s="4"/>
      <c r="D87" s="4" t="s">
        <v>194</v>
      </c>
      <c r="E87" s="5" t="str">
        <f>HYPERLINK("https://www.linkedin.com/in/laurinekrol/", "LinkedIn")</f>
        <v>LinkedIn</v>
      </c>
      <c r="F87" s="4" t="s">
        <v>302</v>
      </c>
      <c r="G87" s="4" t="s">
        <v>229</v>
      </c>
      <c r="H87" s="4"/>
    </row>
    <row r="88" spans="2:8" x14ac:dyDescent="0.25">
      <c r="B88" s="4" t="s">
        <v>96</v>
      </c>
      <c r="C88" s="4" t="s">
        <v>236</v>
      </c>
      <c r="D88" s="4" t="s">
        <v>267</v>
      </c>
      <c r="E88" s="5" t="str">
        <f>HYPERLINK("https://www.linkedin.com/in/ardie-van-lankveld/", "LinkedIn")</f>
        <v>LinkedIn</v>
      </c>
      <c r="F88" s="4" t="s">
        <v>314</v>
      </c>
      <c r="G88" s="4" t="s">
        <v>332</v>
      </c>
      <c r="H88" s="4"/>
    </row>
    <row r="89" spans="2:8" x14ac:dyDescent="0.25">
      <c r="B89" s="4" t="s">
        <v>75</v>
      </c>
      <c r="C89" s="4"/>
      <c r="D89" s="4" t="s">
        <v>186</v>
      </c>
      <c r="E89" s="5" t="str">
        <f>HYPERLINK("https://www.linkedin.com/in/ricolansbergen/", "LinkedIn")</f>
        <v>LinkedIn</v>
      </c>
      <c r="F89" s="4" t="s">
        <v>301</v>
      </c>
      <c r="G89" s="4" t="s">
        <v>332</v>
      </c>
      <c r="H89" s="4"/>
    </row>
    <row r="90" spans="2:8" x14ac:dyDescent="0.25">
      <c r="B90" s="4" t="s">
        <v>11</v>
      </c>
      <c r="C90" s="4"/>
      <c r="D90" s="4" t="s">
        <v>132</v>
      </c>
      <c r="E90" s="5" t="str">
        <f>HYPERLINK("https://www.linkedin.com/in/eric-lemmers-8242371/", "LinkedIn")</f>
        <v>LinkedIn</v>
      </c>
      <c r="F90" s="4" t="s">
        <v>281</v>
      </c>
      <c r="G90" s="4" t="s">
        <v>333</v>
      </c>
      <c r="H90" s="4" t="s">
        <v>230</v>
      </c>
    </row>
    <row r="91" spans="2:8" x14ac:dyDescent="0.25">
      <c r="B91" s="4" t="s">
        <v>11</v>
      </c>
      <c r="C91" s="4"/>
      <c r="D91" s="4" t="s">
        <v>132</v>
      </c>
      <c r="E91" s="5" t="str">
        <f>HYPERLINK("https://www.linkedin.com/in/eric-lemmers-8242371/", "LinkedIn")</f>
        <v>LinkedIn</v>
      </c>
      <c r="F91" s="4" t="s">
        <v>281</v>
      </c>
      <c r="G91" s="4" t="s">
        <v>332</v>
      </c>
      <c r="H91" s="4"/>
    </row>
    <row r="92" spans="2:8" x14ac:dyDescent="0.25">
      <c r="B92" s="4" t="s">
        <v>86</v>
      </c>
      <c r="C92" s="4" t="s">
        <v>240</v>
      </c>
      <c r="D92" s="4" t="s">
        <v>259</v>
      </c>
      <c r="E92" s="5" t="str">
        <f>HYPERLINK("https://www.linkedin.com/in/annelivdlinden/", "LinkedIn")</f>
        <v>LinkedIn</v>
      </c>
      <c r="F92" s="4" t="s">
        <v>303</v>
      </c>
      <c r="G92" s="4" t="s">
        <v>228</v>
      </c>
      <c r="H92" s="4"/>
    </row>
    <row r="93" spans="2:8" x14ac:dyDescent="0.25">
      <c r="B93" s="4" t="s">
        <v>86</v>
      </c>
      <c r="C93" s="4" t="s">
        <v>240</v>
      </c>
      <c r="D93" s="4" t="s">
        <v>259</v>
      </c>
      <c r="E93" s="5" t="str">
        <f>HYPERLINK("https://www.linkedin.com/in/annelivdlinden/", "LinkedIn")</f>
        <v>LinkedIn</v>
      </c>
      <c r="F93" s="4" t="s">
        <v>303</v>
      </c>
      <c r="G93" s="4" t="s">
        <v>229</v>
      </c>
      <c r="H93" s="4"/>
    </row>
    <row r="94" spans="2:8" x14ac:dyDescent="0.25">
      <c r="B94" s="4" t="s">
        <v>30</v>
      </c>
      <c r="C94" s="4"/>
      <c r="D94" s="4" t="s">
        <v>145</v>
      </c>
      <c r="E94" s="5" t="str">
        <f>HYPERLINK("https://www.linkedin.com/in/dirk-lippits-12a93b1/", "LinkedIn")</f>
        <v>LinkedIn</v>
      </c>
      <c r="F94" s="4" t="s">
        <v>285</v>
      </c>
      <c r="G94" s="4" t="s">
        <v>333</v>
      </c>
      <c r="H94" s="4"/>
    </row>
    <row r="95" spans="2:8" x14ac:dyDescent="0.25">
      <c r="B95" s="4" t="s">
        <v>30</v>
      </c>
      <c r="C95" s="4"/>
      <c r="D95" s="4" t="s">
        <v>167</v>
      </c>
      <c r="E95" s="5" t="str">
        <f>HYPERLINK("https://www.linkedin.com/in/dirk-lodewijk-ab8b036/", "LinkedIn")</f>
        <v>LinkedIn</v>
      </c>
      <c r="F95" s="4" t="s">
        <v>295</v>
      </c>
      <c r="G95" s="4" t="s">
        <v>333</v>
      </c>
      <c r="H95" s="4"/>
    </row>
    <row r="96" spans="2:8" x14ac:dyDescent="0.25">
      <c r="B96" s="4" t="s">
        <v>293</v>
      </c>
      <c r="C96" s="4"/>
      <c r="D96" s="4" t="s">
        <v>294</v>
      </c>
      <c r="E96" s="5" t="str">
        <f>HYPERLINK("https://www.linkedin.com/in/germán-r-pérez-lópez-5984851ba/", "LinkedIn")</f>
        <v>LinkedIn</v>
      </c>
      <c r="F96" s="4" t="s">
        <v>290</v>
      </c>
      <c r="G96" s="4" t="s">
        <v>231</v>
      </c>
      <c r="H96" s="4"/>
    </row>
    <row r="97" spans="2:8" x14ac:dyDescent="0.25">
      <c r="B97" s="4" t="s">
        <v>78</v>
      </c>
      <c r="C97" s="4"/>
      <c r="D97" s="4" t="s">
        <v>190</v>
      </c>
      <c r="E97" s="5" t="str">
        <f>HYPERLINK("https://www.linkedin.com/in/chih-sung-ma-604536/", "LinkedIn")</f>
        <v>LinkedIn</v>
      </c>
      <c r="F97" s="4" t="s">
        <v>302</v>
      </c>
      <c r="G97" s="4" t="s">
        <v>332</v>
      </c>
      <c r="H97" s="4"/>
    </row>
    <row r="98" spans="2:8" x14ac:dyDescent="0.25">
      <c r="B98" s="4" t="s">
        <v>78</v>
      </c>
      <c r="C98" s="4"/>
      <c r="D98" s="4" t="s">
        <v>190</v>
      </c>
      <c r="E98" s="5" t="str">
        <f>HYPERLINK("https://www.linkedin.com/in/chih-sung-ma-604536/", "LinkedIn")</f>
        <v>LinkedIn</v>
      </c>
      <c r="F98" s="4" t="s">
        <v>302</v>
      </c>
      <c r="G98" s="4" t="s">
        <v>333</v>
      </c>
      <c r="H98" s="4"/>
    </row>
    <row r="99" spans="2:8" x14ac:dyDescent="0.25">
      <c r="B99" s="4" t="s">
        <v>123</v>
      </c>
      <c r="C99" s="4"/>
      <c r="D99" s="4" t="s">
        <v>227</v>
      </c>
      <c r="E99" s="5" t="str">
        <f>HYPERLINK("https://www.linkedin.com/in/birgit-manse-392798142/", "LinkedIn")</f>
        <v>LinkedIn</v>
      </c>
      <c r="F99" s="4" t="s">
        <v>322</v>
      </c>
      <c r="G99" s="4" t="s">
        <v>229</v>
      </c>
      <c r="H99" s="4"/>
    </row>
    <row r="100" spans="2:8" x14ac:dyDescent="0.25">
      <c r="B100" s="4" t="s">
        <v>80</v>
      </c>
      <c r="C100" s="4"/>
      <c r="D100" s="4" t="s">
        <v>192</v>
      </c>
      <c r="E100" s="5"/>
      <c r="F100" s="4" t="s">
        <v>302</v>
      </c>
      <c r="G100" s="4" t="s">
        <v>231</v>
      </c>
      <c r="H100" s="4"/>
    </row>
    <row r="101" spans="2:8" x14ac:dyDescent="0.25">
      <c r="B101" s="4" t="s">
        <v>119</v>
      </c>
      <c r="C101" s="4" t="s">
        <v>236</v>
      </c>
      <c r="D101" s="4" t="s">
        <v>268</v>
      </c>
      <c r="E101" s="5" t="str">
        <f>HYPERLINK("https://www.linkedin.com/in/sandorvanmil/", "LinkedIn")</f>
        <v>LinkedIn</v>
      </c>
      <c r="F101" s="4" t="s">
        <v>322</v>
      </c>
      <c r="G101" s="4" t="s">
        <v>334</v>
      </c>
      <c r="H101" s="4"/>
    </row>
    <row r="102" spans="2:8" x14ac:dyDescent="0.25">
      <c r="B102" s="4" t="s">
        <v>105</v>
      </c>
      <c r="C102" s="4"/>
      <c r="D102" s="4" t="s">
        <v>214</v>
      </c>
      <c r="E102" s="5" t="str">
        <f>HYPERLINK("https://www.linkedin.com/in/charlotte-mollema-74424987/", "LinkedIn")</f>
        <v>LinkedIn</v>
      </c>
      <c r="F102" s="4" t="s">
        <v>317</v>
      </c>
      <c r="G102" s="4" t="s">
        <v>332</v>
      </c>
      <c r="H102" s="4"/>
    </row>
    <row r="103" spans="2:8" x14ac:dyDescent="0.25">
      <c r="B103" s="4" t="s">
        <v>324</v>
      </c>
      <c r="C103" s="4"/>
      <c r="D103" s="4" t="s">
        <v>214</v>
      </c>
      <c r="E103" s="5" t="str">
        <f>HYPERLINK("https://www.linkedin.com/in/jan-arne-mol-47b33422a/", "LinkedIn")</f>
        <v>LinkedIn</v>
      </c>
      <c r="F103" s="4" t="s">
        <v>323</v>
      </c>
      <c r="G103" s="4" t="s">
        <v>229</v>
      </c>
      <c r="H103" s="4"/>
    </row>
    <row r="104" spans="2:8" x14ac:dyDescent="0.25">
      <c r="B104" s="4" t="s">
        <v>105</v>
      </c>
      <c r="C104" s="4"/>
      <c r="D104" s="4" t="s">
        <v>214</v>
      </c>
      <c r="E104" s="5" t="str">
        <f>HYPERLINK("https://www.linkedin.com/in/charlotte-mollema-74424987/", "LinkedIn")</f>
        <v>LinkedIn</v>
      </c>
      <c r="F104" s="4" t="s">
        <v>317</v>
      </c>
      <c r="G104" s="4" t="s">
        <v>229</v>
      </c>
      <c r="H104" s="4"/>
    </row>
    <row r="105" spans="2:8" x14ac:dyDescent="0.25">
      <c r="B105" s="4" t="s">
        <v>44</v>
      </c>
      <c r="C105" s="4"/>
      <c r="D105" s="4" t="s">
        <v>157</v>
      </c>
      <c r="E105" s="5" t="str">
        <f>HYPERLINK("https://www.linkedin.com/in/elizabetmontoro/", "LinkedIn")</f>
        <v>LinkedIn</v>
      </c>
      <c r="F105" s="4" t="s">
        <v>288</v>
      </c>
      <c r="G105" s="4" t="s">
        <v>228</v>
      </c>
      <c r="H105" s="4"/>
    </row>
    <row r="106" spans="2:8" x14ac:dyDescent="0.25">
      <c r="B106" s="4" t="s">
        <v>68</v>
      </c>
      <c r="C106" s="4"/>
      <c r="D106" s="4" t="s">
        <v>179</v>
      </c>
      <c r="E106" s="5" t="str">
        <f>HYPERLINK("https://www.linkedin.com/in/malin-morin-2a41745/", "LinkedIn")</f>
        <v>LinkedIn</v>
      </c>
      <c r="F106" s="4" t="s">
        <v>299</v>
      </c>
      <c r="G106" s="4" t="s">
        <v>332</v>
      </c>
      <c r="H106" s="4" t="s">
        <v>230</v>
      </c>
    </row>
    <row r="107" spans="2:8" x14ac:dyDescent="0.25">
      <c r="B107" s="4" t="s">
        <v>79</v>
      </c>
      <c r="C107" s="4"/>
      <c r="D107" s="4" t="s">
        <v>191</v>
      </c>
      <c r="E107" s="5" t="str">
        <f>HYPERLINK("https://www.linkedin.com/in/martijnmuijsersumami/", "LinkedIn")</f>
        <v>LinkedIn</v>
      </c>
      <c r="F107" s="4" t="s">
        <v>302</v>
      </c>
      <c r="G107" s="4" t="s">
        <v>334</v>
      </c>
      <c r="H107" s="4"/>
    </row>
    <row r="108" spans="2:8" x14ac:dyDescent="0.25">
      <c r="B108" s="4" t="s">
        <v>8</v>
      </c>
      <c r="C108" s="4" t="s">
        <v>236</v>
      </c>
      <c r="D108" s="4" t="s">
        <v>269</v>
      </c>
      <c r="E108" s="6" t="str">
        <f>HYPERLINK("https://www.linkedin.com/in/erik-van-mulligen-6a26b610/", "LinkedIn")</f>
        <v>LinkedIn</v>
      </c>
      <c r="F108" s="4" t="s">
        <v>300</v>
      </c>
      <c r="G108" s="4" t="s">
        <v>228</v>
      </c>
      <c r="H108" s="4"/>
    </row>
    <row r="109" spans="2:8" x14ac:dyDescent="0.25">
      <c r="B109" s="4" t="s">
        <v>43</v>
      </c>
      <c r="C109" s="4"/>
      <c r="D109" s="4" t="s">
        <v>156</v>
      </c>
      <c r="E109" s="5" t="str">
        <f>HYPERLINK("https://www.linkedin.com/in/giuseppeonorato/", "LinkedIn")</f>
        <v>LinkedIn</v>
      </c>
      <c r="F109" s="4" t="s">
        <v>288</v>
      </c>
      <c r="G109" s="4" t="s">
        <v>231</v>
      </c>
      <c r="H109" s="4"/>
    </row>
    <row r="110" spans="2:8" x14ac:dyDescent="0.25">
      <c r="B110" s="4" t="s">
        <v>98</v>
      </c>
      <c r="C110" s="4"/>
      <c r="D110" s="4" t="s">
        <v>208</v>
      </c>
      <c r="E110" s="5" t="str">
        <f>HYPERLINK("https://www.linkedin.com/in/amber-overmeer-a26779159/", "LinkedIn")</f>
        <v>LinkedIn</v>
      </c>
      <c r="F110" s="4" t="s">
        <v>314</v>
      </c>
      <c r="G110" s="4" t="s">
        <v>229</v>
      </c>
      <c r="H110" s="4" t="s">
        <v>228</v>
      </c>
    </row>
    <row r="111" spans="2:8" x14ac:dyDescent="0.25">
      <c r="B111" s="4" t="s">
        <v>19</v>
      </c>
      <c r="C111" s="4"/>
      <c r="D111" s="4" t="s">
        <v>136</v>
      </c>
      <c r="E111" s="5" t="str">
        <f>HYPERLINK("https://www.linkedin.com/in/ruud-peerbooms-44b47b/", "LinkedIn")</f>
        <v>LinkedIn</v>
      </c>
      <c r="F111" s="4" t="s">
        <v>283</v>
      </c>
      <c r="G111" s="4" t="s">
        <v>333</v>
      </c>
      <c r="H111" s="4"/>
    </row>
    <row r="112" spans="2:8" x14ac:dyDescent="0.25">
      <c r="B112" s="4" t="s">
        <v>31</v>
      </c>
      <c r="C112" s="4" t="s">
        <v>236</v>
      </c>
      <c r="D112" s="4" t="s">
        <v>270</v>
      </c>
      <c r="E112" s="5" t="str">
        <f>HYPERLINK("https://www.linkedin.com/in/judith-van-peij-visser-22a7b928/", "LinkedIn")</f>
        <v>LinkedIn</v>
      </c>
      <c r="F112" s="4" t="s">
        <v>285</v>
      </c>
      <c r="G112" s="4" t="s">
        <v>334</v>
      </c>
      <c r="H112" s="4" t="s">
        <v>234</v>
      </c>
    </row>
    <row r="113" spans="2:8" x14ac:dyDescent="0.25">
      <c r="B113" s="4" t="s">
        <v>7</v>
      </c>
      <c r="C113" s="4"/>
      <c r="D113" s="4" t="s">
        <v>129</v>
      </c>
      <c r="E113" s="5" t="str">
        <f>HYPERLINK("https://www.linkedin.com/in/carina-ponne-09019b8/", "LinkedIn")</f>
        <v>LinkedIn</v>
      </c>
      <c r="F113" s="4" t="s">
        <v>280</v>
      </c>
      <c r="G113" s="4" t="s">
        <v>334</v>
      </c>
      <c r="H113" s="4"/>
    </row>
    <row r="114" spans="2:8" x14ac:dyDescent="0.25">
      <c r="B114" s="4" t="s">
        <v>34</v>
      </c>
      <c r="C114" s="4"/>
      <c r="D114" s="4" t="s">
        <v>183</v>
      </c>
      <c r="E114" s="5" t="str">
        <f>HYPERLINK("https://www.linkedin.com/search/results/all/?keywords=Erik%20van%20Mulligen&amp;origin=GLOBAL_SEARCH_HEADER&amp;sid=%2CeX", "LinkedIn")</f>
        <v>LinkedIn</v>
      </c>
      <c r="F114" s="4" t="s">
        <v>300</v>
      </c>
      <c r="G114" s="4" t="s">
        <v>229</v>
      </c>
      <c r="H114" s="4"/>
    </row>
    <row r="115" spans="2:8" x14ac:dyDescent="0.25">
      <c r="B115" s="4" t="s">
        <v>33</v>
      </c>
      <c r="C115" s="4"/>
      <c r="D115" s="4" t="s">
        <v>174</v>
      </c>
      <c r="E115" s="5" t="str">
        <f>HYPERLINK("https://www.linkedin.com/in/simonepotkamp/", "LinkedIn")</f>
        <v>LinkedIn</v>
      </c>
      <c r="F115" s="4" t="s">
        <v>297</v>
      </c>
      <c r="G115" s="4" t="s">
        <v>229</v>
      </c>
      <c r="H115" s="4"/>
    </row>
    <row r="116" spans="2:8" x14ac:dyDescent="0.25">
      <c r="B116" s="4" t="s">
        <v>25</v>
      </c>
      <c r="C116" s="4"/>
      <c r="D116" s="4" t="s">
        <v>142</v>
      </c>
      <c r="E116" s="5" t="str">
        <f>HYPERLINK("https://www.linkedin.com/in/arno-pouls-27b1b452/", "LinkedIn")</f>
        <v>LinkedIn</v>
      </c>
      <c r="F116" s="4" t="s">
        <v>284</v>
      </c>
      <c r="G116" s="4" t="s">
        <v>334</v>
      </c>
      <c r="H116" s="4" t="s">
        <v>234</v>
      </c>
    </row>
    <row r="117" spans="2:8" x14ac:dyDescent="0.25">
      <c r="B117" s="4" t="s">
        <v>85</v>
      </c>
      <c r="C117" s="4"/>
      <c r="D117" s="4" t="s">
        <v>197</v>
      </c>
      <c r="E117" s="5" t="str">
        <f>HYPERLINK("https://www.linkedin.com/in/ewoud-pruim-3042b785/", "LinkedIn")</f>
        <v>LinkedIn</v>
      </c>
      <c r="F117" s="4" t="s">
        <v>303</v>
      </c>
      <c r="G117" s="4" t="s">
        <v>231</v>
      </c>
      <c r="H117" s="4"/>
    </row>
    <row r="118" spans="2:8" x14ac:dyDescent="0.25">
      <c r="B118" s="4" t="s">
        <v>64</v>
      </c>
      <c r="C118" s="4"/>
      <c r="D118" s="4" t="s">
        <v>197</v>
      </c>
      <c r="E118" s="5" t="str">
        <f>HYPERLINK("https://www.linkedin.com/in/jan-pruim-134b99b1/", "LinkedIn")</f>
        <v>LinkedIn</v>
      </c>
      <c r="F118" s="4" t="s">
        <v>323</v>
      </c>
      <c r="G118" s="4" t="s">
        <v>231</v>
      </c>
      <c r="H118" s="4"/>
    </row>
    <row r="119" spans="2:8" x14ac:dyDescent="0.25">
      <c r="B119" s="4" t="s">
        <v>291</v>
      </c>
      <c r="C119" s="4"/>
      <c r="D119" s="4" t="s">
        <v>292</v>
      </c>
      <c r="E119" s="5" t="str">
        <f>HYPERLINK("https://www.linkedin.com/in/emilio-james-ramirez-86121751/", "LinkedIn")</f>
        <v>LinkedIn</v>
      </c>
      <c r="F119" s="4" t="s">
        <v>290</v>
      </c>
      <c r="G119" s="4" t="s">
        <v>334</v>
      </c>
      <c r="H119" s="4"/>
    </row>
    <row r="120" spans="2:8" x14ac:dyDescent="0.25">
      <c r="B120" s="4" t="s">
        <v>10</v>
      </c>
      <c r="C120" s="4"/>
      <c r="D120" s="4" t="s">
        <v>131</v>
      </c>
      <c r="E120" s="5" t="str">
        <f>HYPERLINK("https://www.linkedin.com/in/wessel-reynierse-271312209/", "LinkedIn")</f>
        <v>LinkedIn</v>
      </c>
      <c r="F120" s="4" t="s">
        <v>280</v>
      </c>
      <c r="G120" s="4" t="s">
        <v>229</v>
      </c>
      <c r="H120" s="4"/>
    </row>
    <row r="121" spans="2:8" x14ac:dyDescent="0.25">
      <c r="B121" s="4" t="s">
        <v>1</v>
      </c>
      <c r="C121" s="4"/>
      <c r="D121" s="4" t="s">
        <v>171</v>
      </c>
      <c r="E121" s="5" t="str">
        <f>HYPERLINK("https://www.linkedin.com/in/robert-roozen-987a364/", "LinkedIn")</f>
        <v>LinkedIn</v>
      </c>
      <c r="F121" s="4" t="s">
        <v>297</v>
      </c>
      <c r="G121" s="4" t="s">
        <v>334</v>
      </c>
      <c r="H121" s="4"/>
    </row>
    <row r="122" spans="2:8" x14ac:dyDescent="0.25">
      <c r="B122" s="4" t="s">
        <v>37</v>
      </c>
      <c r="C122" s="4"/>
      <c r="D122" s="4" t="s">
        <v>151</v>
      </c>
      <c r="E122" s="5" t="str">
        <f>HYPERLINK("https://www.linkedin.com/in/johanne-ros-70109334/", "LinkedIn")</f>
        <v>LinkedIn</v>
      </c>
      <c r="F122" s="4" t="s">
        <v>286</v>
      </c>
      <c r="G122" s="4" t="s">
        <v>228</v>
      </c>
      <c r="H122" s="4" t="s">
        <v>228</v>
      </c>
    </row>
    <row r="123" spans="2:8" x14ac:dyDescent="0.25">
      <c r="B123" s="4" t="s">
        <v>115</v>
      </c>
      <c r="C123" s="4"/>
      <c r="D123" s="4" t="s">
        <v>222</v>
      </c>
      <c r="E123" s="5" t="str">
        <f>HYPERLINK("https://www.linkedin.com/in/elske-ruijter-07bb2220a/", "LinkedIn")</f>
        <v>LinkedIn</v>
      </c>
      <c r="F123" s="4" t="s">
        <v>319</v>
      </c>
      <c r="G123" s="4" t="s">
        <v>229</v>
      </c>
      <c r="H123" s="4"/>
    </row>
    <row r="124" spans="2:8" x14ac:dyDescent="0.25">
      <c r="B124" s="4" t="s">
        <v>6</v>
      </c>
      <c r="C124" s="4" t="s">
        <v>235</v>
      </c>
      <c r="D124" s="4" t="s">
        <v>244</v>
      </c>
      <c r="E124" s="5" t="str">
        <f>HYPERLINK("https://www.linkedin.com/in/hugo-de-ruiter-b3a71916/", "LinkedIn")</f>
        <v>LinkedIn</v>
      </c>
      <c r="F124" s="4" t="s">
        <v>280</v>
      </c>
      <c r="G124" s="4" t="s">
        <v>332</v>
      </c>
      <c r="H124" s="4"/>
    </row>
    <row r="125" spans="2:8" x14ac:dyDescent="0.25">
      <c r="B125" s="4" t="s">
        <v>6</v>
      </c>
      <c r="C125" s="4" t="s">
        <v>235</v>
      </c>
      <c r="D125" s="4" t="s">
        <v>244</v>
      </c>
      <c r="E125" s="5" t="str">
        <f>HYPERLINK("https://www.linkedin.com/in/hugo-de-ruiter-b3a71916/", "LinkedIn")</f>
        <v>LinkedIn</v>
      </c>
      <c r="F125" s="4" t="s">
        <v>280</v>
      </c>
      <c r="G125" s="4" t="s">
        <v>333</v>
      </c>
      <c r="H125" s="4"/>
    </row>
    <row r="126" spans="2:8" x14ac:dyDescent="0.25">
      <c r="B126" s="4" t="s">
        <v>97</v>
      </c>
      <c r="C126" s="4"/>
      <c r="D126" s="4" t="s">
        <v>207</v>
      </c>
      <c r="E126" s="5" t="str">
        <f>HYPERLINK("https://www.linkedin.com/in/francine-sanders-12242b13/", "LinkedIn")</f>
        <v>LinkedIn</v>
      </c>
      <c r="F126" s="4" t="s">
        <v>314</v>
      </c>
      <c r="G126" s="4" t="s">
        <v>228</v>
      </c>
      <c r="H126" s="4" t="s">
        <v>228</v>
      </c>
    </row>
    <row r="127" spans="2:8" x14ac:dyDescent="0.25">
      <c r="B127" s="4" t="s">
        <v>8</v>
      </c>
      <c r="C127" s="4"/>
      <c r="D127" s="4" t="s">
        <v>207</v>
      </c>
      <c r="E127" s="6" t="str">
        <f>HYPERLINK("https://www.linkedin.com/in/erik-sanders-a3251911/", "LinkedIn")</f>
        <v>LinkedIn</v>
      </c>
      <c r="F127" s="4" t="s">
        <v>323</v>
      </c>
      <c r="G127" s="4" t="s">
        <v>228</v>
      </c>
      <c r="H127" s="4"/>
    </row>
    <row r="128" spans="2:8" x14ac:dyDescent="0.25">
      <c r="B128" s="4" t="s">
        <v>296</v>
      </c>
      <c r="C128" s="4" t="s">
        <v>240</v>
      </c>
      <c r="D128" s="4" t="s">
        <v>260</v>
      </c>
      <c r="E128" s="5" t="str">
        <f>HYPERLINK("https://www.linkedin.com/in/jildouvanderschaaf/", "LinkedIn")</f>
        <v>LinkedIn</v>
      </c>
      <c r="F128" s="4" t="s">
        <v>295</v>
      </c>
      <c r="G128" s="4" t="s">
        <v>228</v>
      </c>
      <c r="H128" s="4"/>
    </row>
    <row r="129" spans="2:8" x14ac:dyDescent="0.25">
      <c r="B129" s="4" t="s">
        <v>114</v>
      </c>
      <c r="C129" s="4" t="s">
        <v>236</v>
      </c>
      <c r="D129" s="4" t="s">
        <v>271</v>
      </c>
      <c r="E129" s="5" t="str">
        <f>HYPERLINK("https://www.linkedin.com/in/gerben-van-schaik-60150bb0/", "LinkedIn")</f>
        <v>LinkedIn</v>
      </c>
      <c r="F129" s="4" t="s">
        <v>319</v>
      </c>
      <c r="G129" s="4" t="s">
        <v>332</v>
      </c>
      <c r="H129" s="4"/>
    </row>
    <row r="130" spans="2:8" x14ac:dyDescent="0.25">
      <c r="B130" s="4" t="s">
        <v>320</v>
      </c>
      <c r="C130" s="4" t="s">
        <v>236</v>
      </c>
      <c r="D130" s="4" t="s">
        <v>271</v>
      </c>
      <c r="E130" s="5" t="str">
        <f>HYPERLINK("https://www.linkedin.com/in/gerritjanvanschaik/", "LinkedIn")</f>
        <v>LinkedIn</v>
      </c>
      <c r="F130" s="4" t="s">
        <v>319</v>
      </c>
      <c r="G130" s="4" t="s">
        <v>228</v>
      </c>
      <c r="H130" s="4"/>
    </row>
    <row r="131" spans="2:8" x14ac:dyDescent="0.25">
      <c r="B131" s="4" t="s">
        <v>72</v>
      </c>
      <c r="C131" s="4"/>
      <c r="D131" s="4" t="s">
        <v>182</v>
      </c>
      <c r="E131" s="5" t="str">
        <f>HYPERLINK("https://www.linkedin.com/in/axel-schijns-5bbb2b7/", "LinkedIn")</f>
        <v>LinkedIn</v>
      </c>
      <c r="F131" s="4" t="s">
        <v>300</v>
      </c>
      <c r="G131" s="4" t="s">
        <v>332</v>
      </c>
      <c r="H131" s="4"/>
    </row>
    <row r="132" spans="2:8" x14ac:dyDescent="0.25">
      <c r="B132" s="4" t="s">
        <v>65</v>
      </c>
      <c r="C132" s="4"/>
      <c r="D132" s="4" t="s">
        <v>178</v>
      </c>
      <c r="E132" s="5" t="str">
        <f>HYPERLINK("https://www.linkedin.com/in/raymond-schlechtriem/", "LinkedIn")</f>
        <v>LinkedIn</v>
      </c>
      <c r="F132" s="4" t="s">
        <v>298</v>
      </c>
      <c r="G132" s="4" t="s">
        <v>228</v>
      </c>
      <c r="H132" s="4"/>
    </row>
    <row r="133" spans="2:8" x14ac:dyDescent="0.25">
      <c r="B133" s="4" t="s">
        <v>88</v>
      </c>
      <c r="C133" s="4"/>
      <c r="D133" s="4" t="s">
        <v>200</v>
      </c>
      <c r="E133" s="5" t="str">
        <f>HYPERLINK("https://www.linkedin.com/in/mirjamschmitz/", "LinkedIn")</f>
        <v>LinkedIn</v>
      </c>
      <c r="F133" s="4" t="s">
        <v>309</v>
      </c>
      <c r="G133" s="4" t="s">
        <v>228</v>
      </c>
      <c r="H133" s="4"/>
    </row>
    <row r="134" spans="2:8" x14ac:dyDescent="0.25">
      <c r="B134" s="4" t="s">
        <v>69</v>
      </c>
      <c r="C134" s="4"/>
      <c r="D134" s="4" t="s">
        <v>180</v>
      </c>
      <c r="E134" s="5" t="str">
        <f>HYPERLINK("https://www.linkedin.com/in/femke-scholtmeijer-31b96b230/", "LinkedIn")</f>
        <v>LinkedIn</v>
      </c>
      <c r="F134" s="4" t="s">
        <v>299</v>
      </c>
      <c r="G134" s="4" t="s">
        <v>229</v>
      </c>
      <c r="H134" s="4"/>
    </row>
    <row r="135" spans="2:8" x14ac:dyDescent="0.25">
      <c r="B135" s="4" t="s">
        <v>64</v>
      </c>
      <c r="C135" s="4"/>
      <c r="D135" s="4" t="s">
        <v>177</v>
      </c>
      <c r="E135" s="5" t="str">
        <f>HYPERLINK("https://www.linkedin.com/in/jan-schreuder-016126145/", "LinkedIn")</f>
        <v>LinkedIn</v>
      </c>
      <c r="F135" s="4" t="s">
        <v>298</v>
      </c>
      <c r="G135" s="4" t="s">
        <v>231</v>
      </c>
      <c r="H135" s="4"/>
    </row>
    <row r="136" spans="2:8" x14ac:dyDescent="0.25">
      <c r="B136" s="4" t="s">
        <v>8</v>
      </c>
      <c r="C136" s="4"/>
      <c r="D136" s="4" t="s">
        <v>130</v>
      </c>
      <c r="E136" s="5" t="str">
        <f>HYPERLINK("https://www.linkedin.com/in/erik-schweitzer-364b39/", "LinkedIn")</f>
        <v>LinkedIn</v>
      </c>
      <c r="F136" s="4" t="s">
        <v>280</v>
      </c>
      <c r="G136" s="4" t="s">
        <v>231</v>
      </c>
      <c r="H136" s="4"/>
    </row>
    <row r="137" spans="2:8" x14ac:dyDescent="0.25">
      <c r="B137" s="4" t="s">
        <v>99</v>
      </c>
      <c r="C137" s="4"/>
      <c r="D137" s="4" t="s">
        <v>209</v>
      </c>
      <c r="E137" s="5" t="str">
        <f>HYPERLINK("https://www.linkedin.com/in/wijnand-segers-65531678/", "LinkedIn")</f>
        <v>LinkedIn</v>
      </c>
      <c r="F137" s="4" t="s">
        <v>315</v>
      </c>
      <c r="G137" s="4" t="s">
        <v>334</v>
      </c>
      <c r="H137" s="4"/>
    </row>
    <row r="138" spans="2:8" x14ac:dyDescent="0.25">
      <c r="B138" s="4" t="s">
        <v>56</v>
      </c>
      <c r="C138" s="4"/>
      <c r="D138" s="4" t="s">
        <v>224</v>
      </c>
      <c r="E138" s="5" t="str">
        <f>HYPERLINK("https://www.linkedin.com/in/anouk-seveke-87828a5/", "LinkedIn")</f>
        <v>LinkedIn</v>
      </c>
      <c r="F138" s="4" t="s">
        <v>321</v>
      </c>
      <c r="G138" s="4" t="s">
        <v>228</v>
      </c>
      <c r="H138" s="4"/>
    </row>
    <row r="139" spans="2:8" x14ac:dyDescent="0.25">
      <c r="B139" s="4" t="s">
        <v>56</v>
      </c>
      <c r="C139" s="4"/>
      <c r="D139" s="4" t="s">
        <v>224</v>
      </c>
      <c r="E139" s="5" t="str">
        <f>HYPERLINK("https://www.linkedin.com/in/anouk-seveke-87828a5/", "LinkedIn")</f>
        <v>LinkedIn</v>
      </c>
      <c r="F139" s="4" t="s">
        <v>321</v>
      </c>
      <c r="G139" s="4" t="s">
        <v>229</v>
      </c>
      <c r="H139" s="4"/>
    </row>
    <row r="140" spans="2:8" x14ac:dyDescent="0.25">
      <c r="B140" s="4" t="s">
        <v>102</v>
      </c>
      <c r="C140" s="4"/>
      <c r="D140" s="4" t="s">
        <v>212</v>
      </c>
      <c r="E140" s="6" t="str">
        <f>HYPERLINK("https://www.linkedin.com/in/tassoskerletidis/", "LinkedIn")</f>
        <v>LinkedIn</v>
      </c>
      <c r="F140" s="4" t="s">
        <v>316</v>
      </c>
      <c r="G140" s="4" t="s">
        <v>332</v>
      </c>
      <c r="H140" s="4"/>
    </row>
    <row r="141" spans="2:8" x14ac:dyDescent="0.25">
      <c r="B141" s="4" t="s">
        <v>311</v>
      </c>
      <c r="C141" s="4"/>
      <c r="D141" s="4" t="s">
        <v>312</v>
      </c>
      <c r="E141" s="5" t="str">
        <f>HYPERLINK("https://www.linkedin.com/in/abel-jan-smit-926b7a58/", "LinkedIn")</f>
        <v>LinkedIn</v>
      </c>
      <c r="F141" s="4" t="s">
        <v>309</v>
      </c>
      <c r="G141" s="4" t="s">
        <v>231</v>
      </c>
      <c r="H141" s="4"/>
    </row>
    <row r="142" spans="2:8" x14ac:dyDescent="0.25">
      <c r="B142" s="4" t="s">
        <v>48</v>
      </c>
      <c r="C142" s="4"/>
      <c r="D142" s="4" t="s">
        <v>161</v>
      </c>
      <c r="E142" s="5" t="str">
        <f>HYPERLINK("https://www.linkedin.com/in/esmesmulders/", "LinkedIn")</f>
        <v>LinkedIn</v>
      </c>
      <c r="F142" s="4" t="s">
        <v>289</v>
      </c>
      <c r="G142" s="4" t="s">
        <v>228</v>
      </c>
      <c r="H142" s="4" t="s">
        <v>228</v>
      </c>
    </row>
    <row r="143" spans="2:8" x14ac:dyDescent="0.25">
      <c r="B143" s="4" t="s">
        <v>64</v>
      </c>
      <c r="C143" s="4"/>
      <c r="D143" s="4" t="s">
        <v>161</v>
      </c>
      <c r="E143" s="5" t="str">
        <f>HYPERLINK("https://www.linkedin.com/in/jan-smulders-b321957/", "LinkedIn")</f>
        <v>LinkedIn</v>
      </c>
      <c r="F143" s="4" t="s">
        <v>299</v>
      </c>
      <c r="G143" s="4" t="s">
        <v>231</v>
      </c>
      <c r="H143" s="4"/>
    </row>
    <row r="144" spans="2:8" x14ac:dyDescent="0.25">
      <c r="B144" s="4" t="s">
        <v>13</v>
      </c>
      <c r="C144" s="4"/>
      <c r="D144" s="4" t="s">
        <v>133</v>
      </c>
      <c r="E144" s="5"/>
      <c r="F144" s="4" t="s">
        <v>281</v>
      </c>
      <c r="G144" s="4" t="s">
        <v>231</v>
      </c>
      <c r="H144" s="4"/>
    </row>
    <row r="145" spans="2:8" x14ac:dyDescent="0.25">
      <c r="B145" s="4" t="s">
        <v>120</v>
      </c>
      <c r="C145" s="4" t="s">
        <v>236</v>
      </c>
      <c r="D145" s="4" t="s">
        <v>272</v>
      </c>
      <c r="E145" s="5" t="str">
        <f>HYPERLINK("https://www.linkedin.com/in/pieter-van-soest-717461/", "LinkedIn")</f>
        <v>LinkedIn</v>
      </c>
      <c r="F145" s="4" t="s">
        <v>322</v>
      </c>
      <c r="G145" s="4" t="s">
        <v>332</v>
      </c>
      <c r="H145" s="4"/>
    </row>
    <row r="146" spans="2:8" x14ac:dyDescent="0.25">
      <c r="B146" s="4" t="s">
        <v>3</v>
      </c>
      <c r="C146" s="4"/>
      <c r="D146" s="4" t="s">
        <v>127</v>
      </c>
      <c r="E146" s="5" t="str">
        <f>HYPERLINK("https://www.linkedin.com/in/thomasstawecki/", "LinkedIn")</f>
        <v>LinkedIn</v>
      </c>
      <c r="F146" s="4" t="s">
        <v>279</v>
      </c>
      <c r="G146" s="4" t="s">
        <v>332</v>
      </c>
      <c r="H146" s="4"/>
    </row>
    <row r="147" spans="2:8" x14ac:dyDescent="0.25">
      <c r="B147" s="4" t="s">
        <v>9</v>
      </c>
      <c r="C147" s="4" t="s">
        <v>236</v>
      </c>
      <c r="D147" s="4" t="s">
        <v>273</v>
      </c>
      <c r="E147" s="5" t="str">
        <f>HYPERLINK("https://www.linkedin.com/in/marinke/", "LinkedIn")</f>
        <v>LinkedIn</v>
      </c>
      <c r="F147" s="4" t="s">
        <v>280</v>
      </c>
      <c r="G147" s="4" t="s">
        <v>228</v>
      </c>
      <c r="H147" s="4" t="s">
        <v>228</v>
      </c>
    </row>
    <row r="148" spans="2:8" x14ac:dyDescent="0.25">
      <c r="B148" s="4" t="s">
        <v>104</v>
      </c>
      <c r="C148" s="4" t="s">
        <v>236</v>
      </c>
      <c r="D148" s="4" t="s">
        <v>274</v>
      </c>
      <c r="E148" s="5" t="str">
        <f>HYPERLINK("https://www.linkedin.com/in/sytze-van-stempvoort-8a528899/", "LinkedIn")</f>
        <v>LinkedIn</v>
      </c>
      <c r="F148" s="4" t="s">
        <v>317</v>
      </c>
      <c r="G148" s="4" t="s">
        <v>334</v>
      </c>
      <c r="H148" s="4"/>
    </row>
    <row r="149" spans="2:8" x14ac:dyDescent="0.25">
      <c r="B149" s="4" t="s">
        <v>118</v>
      </c>
      <c r="C149" s="4"/>
      <c r="D149" s="4" t="s">
        <v>225</v>
      </c>
      <c r="E149" s="5" t="str">
        <f>HYPERLINK("https://www.linkedin.com/in/patricia-surendonk-64630150/", "LinkedIn")</f>
        <v>LinkedIn</v>
      </c>
      <c r="F149" s="4" t="s">
        <v>322</v>
      </c>
      <c r="G149" s="4" t="s">
        <v>333</v>
      </c>
      <c r="H149" s="4"/>
    </row>
    <row r="150" spans="2:8" x14ac:dyDescent="0.25">
      <c r="B150" s="4" t="s">
        <v>60</v>
      </c>
      <c r="C150" s="4"/>
      <c r="D150" s="4" t="s">
        <v>173</v>
      </c>
      <c r="E150" s="5" t="str">
        <f>HYPERLINK("https://www.linkedin.com/in/anitatazelaar/", "LinkedIn")</f>
        <v>LinkedIn</v>
      </c>
      <c r="F150" s="4" t="s">
        <v>297</v>
      </c>
      <c r="G150" s="4" t="s">
        <v>228</v>
      </c>
      <c r="H150" s="4"/>
    </row>
    <row r="151" spans="2:8" x14ac:dyDescent="0.25">
      <c r="B151" s="4" t="s">
        <v>117</v>
      </c>
      <c r="C151" s="4"/>
      <c r="D151" s="4" t="s">
        <v>223</v>
      </c>
      <c r="E151" s="5" t="str">
        <f>HYPERLINK("https://www.linkedin.com/in/pimteerink/", "LinkedIn")</f>
        <v>LinkedIn</v>
      </c>
      <c r="F151" s="4" t="s">
        <v>321</v>
      </c>
      <c r="G151" s="4" t="s">
        <v>332</v>
      </c>
      <c r="H151" s="4"/>
    </row>
    <row r="152" spans="2:8" x14ac:dyDescent="0.25">
      <c r="B152" s="4" t="s">
        <v>92</v>
      </c>
      <c r="C152" s="4"/>
      <c r="D152" s="4" t="s">
        <v>203</v>
      </c>
      <c r="E152" s="5" t="str">
        <f>HYPERLINK("https://www.linkedin.com/in/audrey-toumoulin-8616417/", "LinkedIn")</f>
        <v>LinkedIn</v>
      </c>
      <c r="F152" s="4" t="s">
        <v>313</v>
      </c>
      <c r="G152" s="4" t="s">
        <v>332</v>
      </c>
      <c r="H152" s="4"/>
    </row>
    <row r="153" spans="2:8" x14ac:dyDescent="0.25">
      <c r="B153" s="4" t="s">
        <v>108</v>
      </c>
      <c r="C153" s="4"/>
      <c r="D153" s="4" t="s">
        <v>217</v>
      </c>
      <c r="E153" s="5" t="str">
        <f>HYPERLINK("https://www.linkedin.com/in/maria-tzoumaki-phd-5291a419/", "LinkedIn")</f>
        <v>LinkedIn</v>
      </c>
      <c r="F153" s="4" t="s">
        <v>318</v>
      </c>
      <c r="G153" s="4" t="s">
        <v>334</v>
      </c>
      <c r="H153" s="4"/>
    </row>
    <row r="154" spans="2:8" x14ac:dyDescent="0.25">
      <c r="B154" s="4" t="s">
        <v>57</v>
      </c>
      <c r="C154" s="4" t="s">
        <v>235</v>
      </c>
      <c r="D154" s="4" t="s">
        <v>245</v>
      </c>
      <c r="E154" s="5" t="str">
        <f>HYPERLINK("https://www.linkedin.com/in/bert-de-vegt-78348a3/", "LinkedIn")</f>
        <v>LinkedIn</v>
      </c>
      <c r="F154" s="4" t="s">
        <v>297</v>
      </c>
      <c r="G154" s="4" t="s">
        <v>333</v>
      </c>
      <c r="H154" s="4"/>
    </row>
    <row r="155" spans="2:8" x14ac:dyDescent="0.25">
      <c r="B155" s="4" t="s">
        <v>71</v>
      </c>
      <c r="C155" s="4"/>
      <c r="D155" s="4" t="s">
        <v>181</v>
      </c>
      <c r="E155" s="5" t="str">
        <f>HYPERLINK("https://www.linkedin.com/in/marian-verbruggen-13b35188/", "LinkedIn")</f>
        <v>LinkedIn</v>
      </c>
      <c r="F155" s="4" t="s">
        <v>300</v>
      </c>
      <c r="G155" s="4" t="s">
        <v>334</v>
      </c>
      <c r="H155" s="4"/>
    </row>
    <row r="156" spans="2:8" x14ac:dyDescent="0.25">
      <c r="B156" s="4" t="s">
        <v>63</v>
      </c>
      <c r="C156" s="4"/>
      <c r="D156" s="4" t="s">
        <v>176</v>
      </c>
      <c r="E156" s="5" t="str">
        <f>HYPERLINK("https://www.linkedin.com/in/nicolas-viaud-534408bb/", "LinkedIn")</f>
        <v>LinkedIn</v>
      </c>
      <c r="F156" s="4" t="s">
        <v>298</v>
      </c>
      <c r="G156" s="4" t="s">
        <v>332</v>
      </c>
      <c r="H156" s="4" t="s">
        <v>230</v>
      </c>
    </row>
    <row r="157" spans="2:8" x14ac:dyDescent="0.25">
      <c r="B157" s="4" t="s">
        <v>67</v>
      </c>
      <c r="C157" s="4" t="s">
        <v>240</v>
      </c>
      <c r="D157" s="4" t="s">
        <v>261</v>
      </c>
      <c r="E157" s="5" t="str">
        <f>HYPERLINK("https://www.linkedin.com/in/johannes-van-der-voort-312242151/", "LinkedIn")</f>
        <v>LinkedIn</v>
      </c>
      <c r="F157" s="4" t="s">
        <v>299</v>
      </c>
      <c r="G157" s="4" t="s">
        <v>334</v>
      </c>
      <c r="H157" s="4"/>
    </row>
    <row r="158" spans="2:8" x14ac:dyDescent="0.25">
      <c r="B158" s="4" t="s">
        <v>87</v>
      </c>
      <c r="C158" s="4"/>
      <c r="D158" s="4" t="s">
        <v>199</v>
      </c>
      <c r="E158" s="5" t="str">
        <f>HYPERLINK("https://www.linkedin.com/in/anko-vos-bb929617/", "LinkedIn")</f>
        <v>LinkedIn</v>
      </c>
      <c r="F158" s="4" t="s">
        <v>309</v>
      </c>
      <c r="G158" s="4" t="s">
        <v>334</v>
      </c>
      <c r="H158" s="4"/>
    </row>
    <row r="159" spans="2:8" x14ac:dyDescent="0.25">
      <c r="B159" s="4" t="s">
        <v>124</v>
      </c>
      <c r="C159" s="4" t="s">
        <v>235</v>
      </c>
      <c r="D159" s="4" t="s">
        <v>246</v>
      </c>
      <c r="E159" s="5" t="str">
        <f>HYPERLINK("https://www.linkedin.com/in/richard-de-vries-3b0a525/", "LinkedIn")</f>
        <v>LinkedIn</v>
      </c>
      <c r="F159" s="4" t="s">
        <v>323</v>
      </c>
      <c r="G159" s="4" t="s">
        <v>332</v>
      </c>
      <c r="H159" s="4"/>
    </row>
    <row r="160" spans="2:8" x14ac:dyDescent="0.25">
      <c r="B160" s="4" t="s">
        <v>124</v>
      </c>
      <c r="C160" s="4" t="s">
        <v>235</v>
      </c>
      <c r="D160" s="4" t="s">
        <v>246</v>
      </c>
      <c r="E160" s="5" t="str">
        <f>HYPERLINK("https://www.linkedin.com/in/richard-de-vries-3b0a525/", "LinkedIn")</f>
        <v>LinkedIn</v>
      </c>
      <c r="F160" s="4" t="s">
        <v>323</v>
      </c>
      <c r="G160" s="4" t="s">
        <v>333</v>
      </c>
      <c r="H160" s="4"/>
    </row>
    <row r="161" spans="2:8" x14ac:dyDescent="0.25">
      <c r="B161" s="4" t="s">
        <v>14</v>
      </c>
      <c r="C161" s="4" t="s">
        <v>235</v>
      </c>
      <c r="D161" s="4" t="s">
        <v>246</v>
      </c>
      <c r="E161" s="5" t="str">
        <f>HYPERLINK("https://www.linkedin.com/in/enno-de-vries-139120245/", "LinkedIn")</f>
        <v>LinkedIn</v>
      </c>
      <c r="F161" s="4" t="s">
        <v>281</v>
      </c>
      <c r="G161" s="4" t="s">
        <v>228</v>
      </c>
      <c r="H161" s="4"/>
    </row>
    <row r="162" spans="2:8" x14ac:dyDescent="0.25">
      <c r="B162" s="4" t="s">
        <v>124</v>
      </c>
      <c r="C162" s="4" t="s">
        <v>235</v>
      </c>
      <c r="D162" s="4" t="s">
        <v>246</v>
      </c>
      <c r="E162" s="5" t="str">
        <f>HYPERLINK("https://www.linkedin.com/in/richard-de-vries-3b0a525/", "LinkedIn")</f>
        <v>LinkedIn</v>
      </c>
      <c r="F162" s="4" t="s">
        <v>323</v>
      </c>
      <c r="G162" s="4" t="s">
        <v>334</v>
      </c>
      <c r="H162" s="4"/>
    </row>
    <row r="163" spans="2:8" x14ac:dyDescent="0.25">
      <c r="B163" s="4" t="s">
        <v>20</v>
      </c>
      <c r="C163" s="4"/>
      <c r="D163" s="4" t="s">
        <v>137</v>
      </c>
      <c r="E163" s="5" t="str">
        <f>HYPERLINK("https://www.linkedin.com/in/domenico-vulcano-1324524/", "LinkedIn")</f>
        <v>LinkedIn</v>
      </c>
      <c r="F163" s="4" t="s">
        <v>283</v>
      </c>
      <c r="G163" s="4" t="s">
        <v>334</v>
      </c>
      <c r="H163" s="4"/>
    </row>
    <row r="164" spans="2:8" x14ac:dyDescent="0.25">
      <c r="B164" s="4" t="s">
        <v>91</v>
      </c>
      <c r="C164" s="4"/>
      <c r="D164" s="4" t="s">
        <v>202</v>
      </c>
      <c r="E164" s="5" t="str">
        <f>HYPERLINK("https://www.linkedin.com/in/chuyue-wang-b5b320128/", "LinkedIn")</f>
        <v>LinkedIn</v>
      </c>
      <c r="F164" s="4" t="s">
        <v>313</v>
      </c>
      <c r="G164" s="4" t="s">
        <v>334</v>
      </c>
      <c r="H164" s="4"/>
    </row>
    <row r="165" spans="2:8" x14ac:dyDescent="0.25">
      <c r="B165" s="4" t="s">
        <v>29</v>
      </c>
      <c r="C165" s="4" t="s">
        <v>239</v>
      </c>
      <c r="D165" s="4" t="s">
        <v>252</v>
      </c>
      <c r="E165" s="5" t="str">
        <f>HYPERLINK("https://www.linkedin.com/in/thijs-van-de-water-27132613b/", "LinkedIn")</f>
        <v>LinkedIn</v>
      </c>
      <c r="F165" s="4" t="s">
        <v>284</v>
      </c>
      <c r="G165" s="4" t="s">
        <v>229</v>
      </c>
      <c r="H165" s="4"/>
    </row>
    <row r="166" spans="2:8" x14ac:dyDescent="0.25">
      <c r="B166" s="4" t="s">
        <v>73</v>
      </c>
      <c r="C166" s="4" t="s">
        <v>239</v>
      </c>
      <c r="D166" s="4" t="s">
        <v>253</v>
      </c>
      <c r="E166" s="5" t="str">
        <f>HYPERLINK("https://www.linkedin.com/in/jos-van-de-werken-b960914/", "LinkedIn")</f>
        <v>LinkedIn</v>
      </c>
      <c r="F166" s="4" t="s">
        <v>300</v>
      </c>
      <c r="G166" s="4" t="s">
        <v>231</v>
      </c>
      <c r="H166" s="4" t="s">
        <v>231</v>
      </c>
    </row>
    <row r="167" spans="2:8" x14ac:dyDescent="0.25">
      <c r="B167" s="4" t="s">
        <v>54</v>
      </c>
      <c r="C167" s="4" t="s">
        <v>236</v>
      </c>
      <c r="D167" s="4" t="s">
        <v>276</v>
      </c>
      <c r="E167" s="5" t="str">
        <f>HYPERLINK("https://www.linkedin.com/in/basvanwieringen1/", "LinkedIn")</f>
        <v>LinkedIn</v>
      </c>
      <c r="F167" s="4" t="s">
        <v>317</v>
      </c>
      <c r="G167" s="4" t="s">
        <v>333</v>
      </c>
      <c r="H167" s="4"/>
    </row>
    <row r="168" spans="2:8" x14ac:dyDescent="0.25">
      <c r="B168" s="4" t="s">
        <v>103</v>
      </c>
      <c r="C168" s="4"/>
      <c r="D168" s="4" t="s">
        <v>213</v>
      </c>
      <c r="E168" s="5" t="str">
        <f>HYPERLINK("https://www.linkedin.com/in/marcelwilmink/", "LinkedIn")</f>
        <v>LinkedIn</v>
      </c>
      <c r="F168" s="4" t="s">
        <v>316</v>
      </c>
      <c r="G168" s="4" t="s">
        <v>231</v>
      </c>
      <c r="H168" s="4"/>
    </row>
    <row r="169" spans="2:8" x14ac:dyDescent="0.25">
      <c r="B169" s="4" t="s">
        <v>8</v>
      </c>
      <c r="C169" s="4" t="s">
        <v>235</v>
      </c>
      <c r="D169" s="4" t="s">
        <v>247</v>
      </c>
      <c r="E169" s="5" t="str">
        <f>HYPERLINK("https://www.linkedin.com/in/erik-de-wit-43ba362/", "LinkedIn")</f>
        <v>LinkedIn</v>
      </c>
      <c r="F169" s="4" t="s">
        <v>289</v>
      </c>
      <c r="G169" s="4" t="s">
        <v>333</v>
      </c>
      <c r="H169" s="4"/>
    </row>
    <row r="170" spans="2:8" x14ac:dyDescent="0.25">
      <c r="B170" s="4" t="s">
        <v>106</v>
      </c>
      <c r="C170" s="4"/>
      <c r="D170" s="4" t="s">
        <v>215</v>
      </c>
      <c r="E170" s="5" t="str">
        <f>HYPERLINK("https://www.linkedin.com/in/age-witteveen-32852363/", "LinkedIn")</f>
        <v>LinkedIn</v>
      </c>
      <c r="F170" s="4" t="s">
        <v>317</v>
      </c>
      <c r="G170" s="4" t="s">
        <v>231</v>
      </c>
      <c r="H170" s="4"/>
    </row>
    <row r="171" spans="2:8" x14ac:dyDescent="0.25">
      <c r="B171" s="4" t="s">
        <v>304</v>
      </c>
      <c r="C171" s="4"/>
      <c r="D171" s="4" t="s">
        <v>305</v>
      </c>
      <c r="E171" s="5" t="str">
        <f>HYPERLINK("https://www.linkedin.com/in/jan-willem-m-ypma-5188b7/", "LinkedIn")</f>
        <v>LinkedIn</v>
      </c>
      <c r="F171" s="4" t="s">
        <v>306</v>
      </c>
      <c r="G171" s="4" t="s">
        <v>332</v>
      </c>
      <c r="H171" s="4"/>
    </row>
    <row r="172" spans="2:8" x14ac:dyDescent="0.25">
      <c r="B172" s="4" t="s">
        <v>304</v>
      </c>
      <c r="C172" s="4"/>
      <c r="D172" s="4" t="s">
        <v>305</v>
      </c>
      <c r="E172" s="5" t="str">
        <f>HYPERLINK("https://www.linkedin.com/in/jan-willem-m-ypma-5188b7/", "LinkedIn")</f>
        <v>LinkedIn</v>
      </c>
      <c r="F172" s="4" t="s">
        <v>306</v>
      </c>
      <c r="G172" s="4" t="s">
        <v>333</v>
      </c>
      <c r="H172" s="4"/>
    </row>
    <row r="173" spans="2:8" x14ac:dyDescent="0.25">
      <c r="B173" s="4" t="s">
        <v>93</v>
      </c>
      <c r="C173" s="4" t="s">
        <v>240</v>
      </c>
      <c r="D173" s="4" t="s">
        <v>262</v>
      </c>
      <c r="E173" s="5" t="str">
        <f>HYPERLINK("https://www.linkedin.com/in/veerle-van-der-zanden-sins-baa1801b/", "LinkedIn")</f>
        <v>LinkedIn</v>
      </c>
      <c r="F173" s="4" t="s">
        <v>313</v>
      </c>
      <c r="G173" s="4" t="s">
        <v>228</v>
      </c>
      <c r="H173" s="4"/>
    </row>
    <row r="174" spans="2:8" x14ac:dyDescent="0.25">
      <c r="B174" s="4" t="s">
        <v>62</v>
      </c>
      <c r="C174" s="4" t="s">
        <v>236</v>
      </c>
      <c r="D174" s="4" t="s">
        <v>277</v>
      </c>
      <c r="E174" s="5" t="str">
        <f>HYPERLINK("https://www.linkedin.com/in/pierre-van-zon-44384820/", "LinkedIn")</f>
        <v>LinkedIn</v>
      </c>
      <c r="F174" s="4" t="s">
        <v>298</v>
      </c>
      <c r="G174" s="4" t="s">
        <v>334</v>
      </c>
      <c r="H174" s="4"/>
    </row>
    <row r="175" spans="2:8" x14ac:dyDescent="0.25">
      <c r="B175" s="2"/>
      <c r="C175" s="2"/>
      <c r="D175" s="2"/>
      <c r="E175" s="2"/>
      <c r="F175" s="2"/>
      <c r="G175" s="2"/>
      <c r="H175" s="2"/>
    </row>
    <row r="176" spans="2:8" x14ac:dyDescent="0.25">
      <c r="B176" s="2"/>
      <c r="C176" s="2"/>
      <c r="D176" s="2"/>
      <c r="E176" s="2"/>
      <c r="F176" s="2"/>
      <c r="G176" s="2"/>
      <c r="H176" s="2"/>
    </row>
    <row r="177" spans="2:8" x14ac:dyDescent="0.25">
      <c r="B177" s="2"/>
      <c r="C177" s="2"/>
      <c r="D177" s="2"/>
      <c r="E177" s="2"/>
      <c r="F177" s="2"/>
      <c r="G177" s="2"/>
      <c r="H177" s="2"/>
    </row>
    <row r="178" spans="2:8" x14ac:dyDescent="0.25">
      <c r="B178" s="2"/>
      <c r="C178" s="2"/>
      <c r="D178" s="2"/>
      <c r="E178" s="2"/>
      <c r="F178" s="2"/>
      <c r="G178" s="2"/>
      <c r="H178" s="2"/>
    </row>
    <row r="179" spans="2:8" x14ac:dyDescent="0.25">
      <c r="B179" s="2"/>
      <c r="C179" s="2"/>
      <c r="D179" s="2"/>
      <c r="E179" s="2"/>
      <c r="F179" s="2"/>
      <c r="G179" s="2"/>
      <c r="H179" s="2"/>
    </row>
    <row r="180" spans="2:8" x14ac:dyDescent="0.25">
      <c r="B180" s="2"/>
      <c r="C180" s="2"/>
      <c r="D180" s="2"/>
      <c r="E180" s="2"/>
      <c r="F180" s="2"/>
      <c r="G180" s="2"/>
      <c r="H180" s="2"/>
    </row>
    <row r="181" spans="2:8" x14ac:dyDescent="0.25">
      <c r="B181" s="2"/>
      <c r="C181" s="2"/>
      <c r="D181" s="2"/>
      <c r="E181" s="2"/>
      <c r="F181" s="2"/>
      <c r="G181" s="2"/>
      <c r="H181" s="2"/>
    </row>
    <row r="182" spans="2:8" x14ac:dyDescent="0.25">
      <c r="B182" s="2"/>
      <c r="C182" s="2"/>
      <c r="D182" s="2"/>
      <c r="E182" s="2"/>
      <c r="F182" s="2"/>
      <c r="G182" s="2"/>
      <c r="H182" s="2"/>
    </row>
    <row r="183" spans="2:8" x14ac:dyDescent="0.25">
      <c r="B183" s="2"/>
      <c r="C183" s="2"/>
      <c r="D183" s="2"/>
      <c r="E183" s="2"/>
      <c r="F183" s="2"/>
      <c r="G183" s="2"/>
      <c r="H183" s="2"/>
    </row>
    <row r="184" spans="2:8" x14ac:dyDescent="0.25">
      <c r="B184" s="2"/>
      <c r="C184" s="2"/>
      <c r="D184" s="2"/>
      <c r="E184" s="2"/>
      <c r="F184" s="2"/>
      <c r="G184" s="2"/>
      <c r="H184" s="2"/>
    </row>
    <row r="185" spans="2:8" x14ac:dyDescent="0.25">
      <c r="B185" s="2"/>
      <c r="C185" s="2"/>
      <c r="D185" s="2"/>
      <c r="E185" s="2"/>
      <c r="F185" s="2"/>
      <c r="G185" s="2"/>
      <c r="H185" s="2"/>
    </row>
    <row r="186" spans="2:8" x14ac:dyDescent="0.25">
      <c r="B186" s="2"/>
      <c r="C186" s="2"/>
      <c r="D186" s="2"/>
      <c r="E186" s="2"/>
      <c r="F186" s="2"/>
      <c r="G186" s="2"/>
      <c r="H186" s="2"/>
    </row>
    <row r="187" spans="2:8" x14ac:dyDescent="0.25">
      <c r="B187" s="2"/>
      <c r="C187" s="2"/>
      <c r="D187" s="2"/>
      <c r="E187" s="2"/>
      <c r="F187" s="2"/>
      <c r="G187" s="2"/>
      <c r="H187" s="2"/>
    </row>
    <row r="188" spans="2:8" x14ac:dyDescent="0.25">
      <c r="B188" s="2"/>
      <c r="C188" s="2"/>
      <c r="D188" s="2"/>
      <c r="E188" s="2"/>
      <c r="F188" s="2"/>
      <c r="G188" s="2"/>
      <c r="H188" s="2"/>
    </row>
    <row r="189" spans="2:8" x14ac:dyDescent="0.25">
      <c r="B189" s="2"/>
      <c r="C189" s="2"/>
      <c r="D189" s="2"/>
      <c r="E189" s="2"/>
      <c r="F189" s="2"/>
      <c r="G189" s="2"/>
      <c r="H189" s="2"/>
    </row>
    <row r="190" spans="2:8" x14ac:dyDescent="0.25">
      <c r="B190" s="2"/>
      <c r="C190" s="2"/>
      <c r="D190" s="2"/>
      <c r="E190" s="2"/>
      <c r="F190" s="2"/>
      <c r="G190" s="2"/>
      <c r="H190" s="2"/>
    </row>
    <row r="191" spans="2:8" x14ac:dyDescent="0.25">
      <c r="B191" s="2"/>
      <c r="C191" s="2"/>
      <c r="D191" s="2"/>
      <c r="E191" s="2"/>
      <c r="F191" s="2"/>
      <c r="G191" s="2"/>
      <c r="H191" s="2"/>
    </row>
    <row r="192" spans="2:8" x14ac:dyDescent="0.25">
      <c r="B192" s="2"/>
      <c r="C192" s="2"/>
      <c r="D192" s="2"/>
      <c r="E192" s="2"/>
      <c r="F192" s="2"/>
      <c r="G192" s="2"/>
      <c r="H192" s="2"/>
    </row>
    <row r="193" spans="2:8" x14ac:dyDescent="0.25">
      <c r="B193" s="2"/>
      <c r="C193" s="2"/>
      <c r="D193" s="2"/>
      <c r="E193" s="2"/>
      <c r="F193" s="2"/>
      <c r="G193" s="2"/>
      <c r="H193" s="2"/>
    </row>
    <row r="194" spans="2:8" x14ac:dyDescent="0.25">
      <c r="B194" s="2"/>
      <c r="C194" s="2"/>
      <c r="D194" s="2"/>
      <c r="E194" s="2"/>
      <c r="F194" s="2"/>
      <c r="G194" s="2"/>
      <c r="H194" s="2"/>
    </row>
    <row r="195" spans="2:8" x14ac:dyDescent="0.25">
      <c r="B195" s="2"/>
      <c r="C195" s="2"/>
      <c r="D195" s="2"/>
      <c r="E195" s="2"/>
      <c r="F195" s="2"/>
      <c r="G195" s="2"/>
      <c r="H195" s="2"/>
    </row>
    <row r="196" spans="2:8" x14ac:dyDescent="0.25">
      <c r="B196" s="2"/>
      <c r="C196" s="2"/>
      <c r="D196" s="2"/>
      <c r="E196" s="2"/>
      <c r="F196" s="2"/>
      <c r="G196" s="2"/>
      <c r="H196" s="2"/>
    </row>
    <row r="197" spans="2:8" x14ac:dyDescent="0.25">
      <c r="B197" s="2"/>
      <c r="C197" s="2"/>
      <c r="D197" s="2"/>
      <c r="E197" s="2"/>
      <c r="F197" s="2"/>
      <c r="G197" s="2"/>
      <c r="H197" s="2"/>
    </row>
    <row r="198" spans="2:8" x14ac:dyDescent="0.25">
      <c r="B198" s="2"/>
      <c r="C198" s="2"/>
      <c r="D198" s="2"/>
      <c r="E198" s="2"/>
      <c r="F198" s="2"/>
      <c r="G198" s="2"/>
      <c r="H198" s="2"/>
    </row>
    <row r="199" spans="2:8" x14ac:dyDescent="0.25">
      <c r="B199" s="2"/>
      <c r="C199" s="2"/>
      <c r="D199" s="2"/>
      <c r="E199" s="2"/>
      <c r="F199" s="2"/>
      <c r="G199" s="2"/>
      <c r="H199" s="2"/>
    </row>
    <row r="200" spans="2:8" x14ac:dyDescent="0.25">
      <c r="B200" s="2"/>
      <c r="C200" s="2"/>
      <c r="D200" s="2"/>
      <c r="E200" s="2"/>
      <c r="F200" s="2"/>
      <c r="G200" s="2"/>
      <c r="H200" s="2"/>
    </row>
    <row r="201" spans="2:8" x14ac:dyDescent="0.25">
      <c r="B201" s="2"/>
      <c r="C201" s="2"/>
      <c r="D201" s="2"/>
      <c r="E201" s="2"/>
      <c r="F201" s="2"/>
      <c r="G201" s="2"/>
      <c r="H201" s="2"/>
    </row>
  </sheetData>
  <pageMargins left="0.25" right="0.25" top="0.75" bottom="0.75" header="0.3" footer="0.3"/>
  <pageSetup paperSize="9" scale="81" fitToHeight="0" orientation="portrait" horizontalDpi="0"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Andre Rosing</cp:lastModifiedBy>
  <cp:lastPrinted>2025-09-02T09:25:07Z</cp:lastPrinted>
  <dcterms:created xsi:type="dcterms:W3CDTF">2025-09-02T07:30:46Z</dcterms:created>
  <dcterms:modified xsi:type="dcterms:W3CDTF">2025-09-02T09:53:51Z</dcterms:modified>
</cp:coreProperties>
</file>